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048b3a136bd74d42/Desktop/"/>
    </mc:Choice>
  </mc:AlternateContent>
  <xr:revisionPtr revIDLastSave="21" documentId="8_{03E2C1F9-3D35-40BB-86BA-DF0B2D0FF2A3}" xr6:coauthVersionLast="47" xr6:coauthVersionMax="47" xr10:uidLastSave="{4852007F-8773-4703-A3AD-10480702090A}"/>
  <bookViews>
    <workbookView xWindow="-108" yWindow="-108" windowWidth="23256" windowHeight="12456" firstSheet="1" activeTab="2" xr2:uid="{00000000-000D-0000-FFFF-FFFF00000000}"/>
  </bookViews>
  <sheets>
    <sheet name="Totals to Sep 20" sheetId="1" state="hidden" r:id="rId1"/>
    <sheet name="I&amp;E 2020-2021" sheetId="3" r:id="rId2"/>
    <sheet name="I&amp;E 2021-2022" sheetId="4" r:id="rId3"/>
    <sheet name="I&amp;E 2016 - 2017" sheetId="2" state="hidden" r:id="rId4"/>
  </sheets>
  <definedNames>
    <definedName name="_xlnm.Print_Area" localSheetId="3">'I&amp;E 2016 - 2017'!$B$1:$R$44</definedName>
    <definedName name="_xlnm.Print_Area" localSheetId="1">'I&amp;E 2020-2021'!$B$1:$R$49</definedName>
    <definedName name="_xlnm.Print_Area" localSheetId="2">'I&amp;E 2021-2022'!$B$1:$R$42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8" i="4" l="1"/>
  <c r="J5" i="4"/>
  <c r="J18" i="4" s="1"/>
  <c r="I5" i="4"/>
  <c r="I18" i="4" s="1"/>
  <c r="F5" i="4"/>
  <c r="F18" i="4" s="1"/>
  <c r="E5" i="4"/>
  <c r="E18" i="4" s="1"/>
  <c r="F38" i="4"/>
  <c r="R38" i="4" s="1"/>
  <c r="P18" i="4"/>
  <c r="R30" i="4"/>
  <c r="R16" i="4"/>
  <c r="R17" i="4"/>
  <c r="J39" i="4"/>
  <c r="O39" i="4"/>
  <c r="P39" i="4"/>
  <c r="N39" i="4"/>
  <c r="M39" i="4"/>
  <c r="L39" i="4"/>
  <c r="K39" i="4"/>
  <c r="I39" i="4"/>
  <c r="H39" i="4"/>
  <c r="G39" i="4"/>
  <c r="E39" i="4"/>
  <c r="R37" i="4"/>
  <c r="R36" i="4"/>
  <c r="R35" i="4"/>
  <c r="R34" i="4"/>
  <c r="R33" i="4"/>
  <c r="R32" i="4"/>
  <c r="R31" i="4"/>
  <c r="R29" i="4"/>
  <c r="R28" i="4"/>
  <c r="R27" i="4"/>
  <c r="R26" i="4"/>
  <c r="R25" i="4"/>
  <c r="R24" i="4"/>
  <c r="R23" i="4"/>
  <c r="R22" i="4"/>
  <c r="R21" i="4"/>
  <c r="R20" i="4"/>
  <c r="O18" i="4"/>
  <c r="H18" i="4"/>
  <c r="G18" i="4"/>
  <c r="R15" i="4"/>
  <c r="R14" i="4"/>
  <c r="R13" i="4"/>
  <c r="R11" i="4"/>
  <c r="R10" i="4"/>
  <c r="R9" i="4"/>
  <c r="R8" i="4"/>
  <c r="R7" i="4"/>
  <c r="R6" i="4"/>
  <c r="R27" i="3"/>
  <c r="R26" i="3"/>
  <c r="G43" i="3"/>
  <c r="N18" i="4" l="1"/>
  <c r="N41" i="4" s="1"/>
  <c r="M18" i="4"/>
  <c r="M41" i="4" s="1"/>
  <c r="L18" i="4"/>
  <c r="L41" i="4" s="1"/>
  <c r="R5" i="4"/>
  <c r="F39" i="4"/>
  <c r="R12" i="4"/>
  <c r="P41" i="4"/>
  <c r="I41" i="4"/>
  <c r="E41" i="4"/>
  <c r="G41" i="4"/>
  <c r="O41" i="4"/>
  <c r="K41" i="4"/>
  <c r="F41" i="4"/>
  <c r="R39" i="4"/>
  <c r="H41" i="4"/>
  <c r="J41" i="4"/>
  <c r="E51" i="3"/>
  <c r="R18" i="4" l="1"/>
  <c r="R41" i="4"/>
  <c r="R24" i="3"/>
  <c r="R25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P43" i="3" l="1"/>
  <c r="O43" i="3"/>
  <c r="N43" i="3"/>
  <c r="K43" i="3"/>
  <c r="J43" i="3"/>
  <c r="I43" i="3"/>
  <c r="H43" i="3"/>
  <c r="F43" i="3"/>
  <c r="E43" i="3"/>
  <c r="R42" i="3"/>
  <c r="M43" i="3"/>
  <c r="R23" i="3"/>
  <c r="P21" i="3"/>
  <c r="M21" i="3"/>
  <c r="K21" i="3"/>
  <c r="H21" i="3"/>
  <c r="G21" i="3"/>
  <c r="E21" i="3"/>
  <c r="N21" i="3"/>
  <c r="O21" i="3"/>
  <c r="L21" i="3"/>
  <c r="J21" i="3"/>
  <c r="I21" i="3"/>
  <c r="F21" i="3"/>
  <c r="E45" i="3" l="1"/>
  <c r="O45" i="3"/>
  <c r="N45" i="3"/>
  <c r="H45" i="3"/>
  <c r="P45" i="3"/>
  <c r="I45" i="3"/>
  <c r="M45" i="3"/>
  <c r="G45" i="3"/>
  <c r="K45" i="3"/>
  <c r="J45" i="3"/>
  <c r="F45" i="3"/>
  <c r="R21" i="3"/>
  <c r="L43" i="3"/>
  <c r="L45" i="3" s="1"/>
  <c r="R5" i="3"/>
  <c r="B19" i="1"/>
  <c r="R45" i="3" l="1"/>
  <c r="R43" i="3"/>
  <c r="R43" i="2"/>
  <c r="P36" i="2"/>
  <c r="O36" i="2"/>
  <c r="N36" i="2"/>
  <c r="K36" i="2"/>
  <c r="J36" i="2"/>
  <c r="I36" i="2"/>
  <c r="H36" i="2"/>
  <c r="G36" i="2"/>
  <c r="F36" i="2"/>
  <c r="E36" i="2"/>
  <c r="R35" i="2"/>
  <c r="R34" i="2"/>
  <c r="R33" i="2"/>
  <c r="R32" i="2"/>
  <c r="R31" i="2"/>
  <c r="L30" i="2"/>
  <c r="L36" i="2" s="1"/>
  <c r="R29" i="2"/>
  <c r="R28" i="2"/>
  <c r="R27" i="2"/>
  <c r="R26" i="2"/>
  <c r="R25" i="2"/>
  <c r="M24" i="2"/>
  <c r="M36" i="2" s="1"/>
  <c r="R23" i="2"/>
  <c r="R22" i="2"/>
  <c r="R21" i="2"/>
  <c r="R20" i="2"/>
  <c r="R19" i="2"/>
  <c r="P17" i="2"/>
  <c r="M17" i="2"/>
  <c r="K17" i="2"/>
  <c r="K38" i="2" s="1"/>
  <c r="G17" i="2"/>
  <c r="G38" i="2" s="1"/>
  <c r="E17" i="2"/>
  <c r="R15" i="2"/>
  <c r="N14" i="2"/>
  <c r="J14" i="2"/>
  <c r="F14" i="2"/>
  <c r="I13" i="2"/>
  <c r="H13" i="2"/>
  <c r="F13" i="2"/>
  <c r="L12" i="2"/>
  <c r="J12" i="2"/>
  <c r="I12" i="2"/>
  <c r="F12" i="2"/>
  <c r="R11" i="2"/>
  <c r="L10" i="2"/>
  <c r="R10" i="2" s="1"/>
  <c r="R9" i="2"/>
  <c r="L8" i="2"/>
  <c r="J8" i="2"/>
  <c r="O7" i="2"/>
  <c r="O17" i="2" s="1"/>
  <c r="N7" i="2"/>
  <c r="L7" i="2"/>
  <c r="J7" i="2"/>
  <c r="I7" i="2"/>
  <c r="H7" i="2"/>
  <c r="H17" i="2" s="1"/>
  <c r="H38" i="2" s="1"/>
  <c r="F7" i="2"/>
  <c r="R6" i="2"/>
  <c r="N5" i="2"/>
  <c r="J5" i="2"/>
  <c r="I5" i="2"/>
  <c r="F5" i="2"/>
  <c r="F17" i="2" l="1"/>
  <c r="N17" i="2"/>
  <c r="N38" i="2" s="1"/>
  <c r="O38" i="2"/>
  <c r="F38" i="2"/>
  <c r="P38" i="2"/>
  <c r="R14" i="2"/>
  <c r="R30" i="2"/>
  <c r="R8" i="2"/>
  <c r="M38" i="2"/>
  <c r="R24" i="2"/>
  <c r="R7" i="2"/>
  <c r="L17" i="2"/>
  <c r="L38" i="2" s="1"/>
  <c r="R12" i="2"/>
  <c r="R13" i="2"/>
  <c r="R36" i="2"/>
  <c r="J17" i="2"/>
  <c r="J38" i="2" s="1"/>
  <c r="I17" i="2"/>
  <c r="I38" i="2" s="1"/>
  <c r="R5" i="2"/>
  <c r="E38" i="2"/>
  <c r="R17" i="2" l="1"/>
  <c r="R38" i="2"/>
  <c r="F2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CJoyce</author>
    <author>Christine Joyce</author>
  </authors>
  <commentList>
    <comment ref="F5" authorId="0" shapeId="0" xr:uid="{EC261E47-E2BC-4AD3-AA45-534B7AA9CE5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Dog Training </t>
        </r>
      </text>
    </comment>
    <comment ref="J5" authorId="0" shapeId="0" xr:uid="{2079D3A0-2E37-476D-A4E7-1BB1AF70202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£80 sale of toys 
£10 donatioin </t>
        </r>
      </text>
    </comment>
    <comment ref="O5" authorId="0" shapeId="0" xr:uid="{D3EAA7B5-1B68-42C1-A1C7-ACF1E4C166DF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Hall Hire - Cash for Pananza</t>
        </r>
      </text>
    </comment>
    <comment ref="P5" authorId="1" shapeId="0" xr:uid="{C1A1F91C-AD8D-4DE3-9D9A-4A501696A066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Olivia Butler - £50.00
Dean Suett £66.00
Poppy Party - £50.00</t>
        </r>
      </text>
    </comment>
    <comment ref="M7" authorId="0" shapeId="0" xr:uid="{A06303E1-ECDD-4C38-AF30-EC831E7F3222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BDC Elections</t>
        </r>
      </text>
    </comment>
    <comment ref="O8" authorId="0" shapeId="0" xr:uid="{191D3257-1FC9-4CDE-8D56-41C6B9A8B7EB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Pananza Prizes and float </t>
        </r>
      </text>
    </comment>
    <comment ref="O16" authorId="0" shapeId="0" xr:uid="{0ABC4F51-8823-42C7-A897-B88B2D53529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prizes - 60.00</t>
        </r>
      </text>
    </comment>
    <comment ref="E18" authorId="0" shapeId="0" xr:uid="{5D947A75-005E-4AE8-952A-52F6EC9D0A05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</t>
        </r>
      </text>
    </comment>
    <comment ref="I18" authorId="0" shapeId="0" xr:uid="{75498FB8-9F8B-4746-A5F5-4DF334BFA54D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</t>
        </r>
      </text>
    </comment>
    <comment ref="G19" authorId="0" shapeId="0" xr:uid="{404E2E8A-567E-499F-8718-0942D6D1D066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H19" authorId="0" shapeId="0" xr:uid="{3904DEE6-3CE9-486A-884D-2D3F3CCF65A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I19" authorId="0" shapeId="0" xr:uid="{52020BDE-C2C1-47AF-92DA-EFD90D270EF7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J19" authorId="0" shapeId="0" xr:uid="{BD0244B0-3F5A-4C83-84FE-5D16026A3B89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BDC </t>
        </r>
      </text>
    </comment>
    <comment ref="K19" authorId="0" shapeId="0" xr:uid="{482299FF-4114-406F-A32B-40DAB0DBC7A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BDC</t>
        </r>
      </text>
    </comment>
    <comment ref="O19" authorId="0" shapeId="0" xr:uid="{406C301F-30FB-4727-A3C1-E274A510180E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Amazon Smiles </t>
        </r>
      </text>
    </comment>
    <comment ref="P23" authorId="1" shapeId="0" xr:uid="{6E92BB46-2998-41EF-8C96-122AE2888C59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Accrual</t>
        </r>
      </text>
    </comment>
    <comment ref="L24" authorId="0" shapeId="0" xr:uid="{EB3CD2EC-B594-469F-83E0-9708FE63339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Service - £66.00</t>
        </r>
      </text>
    </comment>
    <comment ref="O33" authorId="0" shapeId="0" xr:uid="{E366DD30-1343-4136-9287-20A0F884AEF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Pananza</t>
        </r>
      </text>
    </comment>
    <comment ref="I34" authorId="0" shapeId="0" xr:uid="{E07357A2-A9A8-40A8-8CD2-E8A0F75ACAA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Fire Hydrant Testing </t>
        </r>
      </text>
    </comment>
    <comment ref="H35" authorId="0" shapeId="0" xr:uid="{D1B93360-BB4F-44BA-BE18-9F150FBC133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Increased insurance - media equipment / sheds</t>
        </r>
      </text>
    </comment>
    <comment ref="P36" authorId="0" shapeId="0" xr:uid="{22697F9E-53F5-4462-92F2-1F85A7ED49D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Xtra copies - British Library</t>
        </r>
      </text>
    </comment>
    <comment ref="G39" authorId="0" shapeId="0" xr:uid="{23ABB2C1-DAD9-426F-A25C-BEB5DC4E950E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Roof - £1020
£1080 Roof 
£864 Village Hall Wall</t>
        </r>
      </text>
    </comment>
    <comment ref="L39" authorId="0" shapeId="0" xr:uid="{B09CFE34-9626-4929-8C9A-6317FA97BCE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Village Hall sign £147.60
Keys - £40.00</t>
        </r>
      </text>
    </comment>
    <comment ref="F40" authorId="0" shapeId="0" xr:uid="{4E833AE5-EA78-47E9-9E41-BAA45C33033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UK Power Networks £1406.40
Envico Engineering £781.20
Essex Groundworks £73.97
D Canning £1052.00
D Canning £84.30
Electric instal £118.80</t>
        </r>
      </text>
    </comment>
    <comment ref="G40" authorId="0" shapeId="0" xr:uid="{B8904DA0-9888-41CD-B014-6D8880943BA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Electrician £318.35
D Canning - £636.39 =
£26.99 Electrical Box 
£15.00 images 
£593.49 PA System</t>
        </r>
      </text>
    </comment>
    <comment ref="J40" authorId="0" shapeId="0" xr:uid="{670628C0-EE43-45BE-A760-4CD4B7485655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D Canning 
£19.80 Granular Sub Base
£30.00 plants 
£34 Wood stain </t>
        </r>
      </text>
    </comment>
    <comment ref="E42" authorId="0" shapeId="0" xr:uid="{EEE783F9-37E2-4711-9B77-5F4EF8485A0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Vouchers ref: pocket park</t>
        </r>
      </text>
    </comment>
    <comment ref="K42" authorId="0" shapeId="0" xr:uid="{4EAB7002-3392-4D23-A6E4-344210C81A03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Sarah Reid - Halloween</t>
        </r>
      </text>
    </comment>
    <comment ref="L42" authorId="0" shapeId="0" xr:uid="{F9F12F9A-5084-4DBE-9BB6-5BB55444E9B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Website hosting / SSL £351.59
DC £376.54
DC £29.67</t>
        </r>
      </text>
    </comment>
    <comment ref="M42" authorId="0" shapeId="0" xr:uid="{599546F7-533D-4634-AB35-51D27BEA862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RCCE MS £72.00
DC £57.80</t>
        </r>
      </text>
    </comment>
    <comment ref="O42" authorId="0" shapeId="0" xr:uid="{128D2646-68A6-4CEE-A2C3-3D34F8EDA01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Audit</t>
        </r>
      </text>
    </comment>
    <comment ref="P42" authorId="0" shapeId="0" xr:uid="{3F9F7FBF-0C83-4537-A3F2-959591107512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Mark Butcher - £150
D Canning - £84.50</t>
        </r>
      </text>
    </comment>
  </commentList>
</comments>
</file>

<file path=xl/sharedStrings.xml><?xml version="1.0" encoding="utf-8"?>
<sst xmlns="http://schemas.openxmlformats.org/spreadsheetml/2006/main" count="232" uniqueCount="116">
  <si>
    <t xml:space="preserve">Panfield Community Association </t>
  </si>
  <si>
    <t>Registered Charity No. 270564</t>
  </si>
  <si>
    <t>Income</t>
  </si>
  <si>
    <t xml:space="preserve">Expenditure </t>
  </si>
  <si>
    <t>Hall Hire</t>
  </si>
  <si>
    <t>Garage Sale</t>
  </si>
  <si>
    <t>Fete</t>
  </si>
  <si>
    <t>RAP</t>
  </si>
  <si>
    <t>Santa</t>
  </si>
  <si>
    <t>Pananza</t>
  </si>
  <si>
    <t>Coffee Mornings</t>
  </si>
  <si>
    <t>Village Hall Lease</t>
  </si>
  <si>
    <t>Utilities</t>
  </si>
  <si>
    <t>Vintage Villagers</t>
  </si>
  <si>
    <t>Fire hydrant Testing</t>
  </si>
  <si>
    <t>V Event</t>
  </si>
  <si>
    <t>Total Income</t>
  </si>
  <si>
    <t>Total Expenditure</t>
  </si>
  <si>
    <t xml:space="preserve">Santa </t>
  </si>
  <si>
    <t xml:space="preserve">Garage Hire </t>
  </si>
  <si>
    <t>Insurance / Licence</t>
  </si>
  <si>
    <t xml:space="preserve">Stationary / Office Supplies </t>
  </si>
  <si>
    <t>Playgroup</t>
  </si>
  <si>
    <t>I&amp;E/Cashflow October 16 to September 17</t>
  </si>
  <si>
    <t>Actual</t>
  </si>
  <si>
    <t xml:space="preserve">Actual </t>
  </si>
  <si>
    <t>Oct 2016</t>
  </si>
  <si>
    <t>Nov 2016</t>
  </si>
  <si>
    <t>Dec 2016</t>
  </si>
  <si>
    <t>Jan 2017</t>
  </si>
  <si>
    <t>Feb 2017</t>
  </si>
  <si>
    <t>Mar 2017</t>
  </si>
  <si>
    <t>Apr 2017</t>
  </si>
  <si>
    <t>May 2017</t>
  </si>
  <si>
    <t>Jun 2017</t>
  </si>
  <si>
    <t>July 2017</t>
  </si>
  <si>
    <t>Aug 2017</t>
  </si>
  <si>
    <t>Sept 2017</t>
  </si>
  <si>
    <t>Oct 16 - Sept 17</t>
  </si>
  <si>
    <t>INCOME</t>
  </si>
  <si>
    <t xml:space="preserve">General Hall Hire </t>
  </si>
  <si>
    <t xml:space="preserve">Parish Council </t>
  </si>
  <si>
    <t>Patchworkers</t>
  </si>
  <si>
    <t xml:space="preserve">Black Caps </t>
  </si>
  <si>
    <t>Twinning</t>
  </si>
  <si>
    <t xml:space="preserve">Garage Sale </t>
  </si>
  <si>
    <t xml:space="preserve">RAP </t>
  </si>
  <si>
    <t xml:space="preserve">Coffee Mornings </t>
  </si>
  <si>
    <t>Interest</t>
  </si>
  <si>
    <t>EXPENSES</t>
  </si>
  <si>
    <t xml:space="preserve">Village Hall Lease </t>
  </si>
  <si>
    <t xml:space="preserve">Gas </t>
  </si>
  <si>
    <t xml:space="preserve">Electricity </t>
  </si>
  <si>
    <t xml:space="preserve">Water </t>
  </si>
  <si>
    <t xml:space="preserve">Vintage Villagers </t>
  </si>
  <si>
    <t xml:space="preserve">Disposal </t>
  </si>
  <si>
    <t xml:space="preserve">Fire Hydrant Testing </t>
  </si>
  <si>
    <t xml:space="preserve">Insurance </t>
  </si>
  <si>
    <t>RAP (BDC)</t>
  </si>
  <si>
    <t>Printing Paper</t>
  </si>
  <si>
    <t>Village Hall</t>
  </si>
  <si>
    <t>C J Supplies</t>
  </si>
  <si>
    <t>Misc Expenses</t>
  </si>
  <si>
    <t>Total Expense</t>
  </si>
  <si>
    <t>TOTAL Surplus / (Deficit)</t>
  </si>
  <si>
    <t xml:space="preserve">Closing Bank Balance </t>
  </si>
  <si>
    <t>Barclays</t>
  </si>
  <si>
    <t xml:space="preserve">Lloyds </t>
  </si>
  <si>
    <t xml:space="preserve">Total Bank </t>
  </si>
  <si>
    <t xml:space="preserve">Closing Bank </t>
  </si>
  <si>
    <t xml:space="preserve">Barclays </t>
  </si>
  <si>
    <t xml:space="preserve">Quiz Evening </t>
  </si>
  <si>
    <t>Defib</t>
  </si>
  <si>
    <t xml:space="preserve">Repairs </t>
  </si>
  <si>
    <t>Transfer (Bank)</t>
  </si>
  <si>
    <t xml:space="preserve">Misc Income </t>
  </si>
  <si>
    <t>Halloween Event</t>
  </si>
  <si>
    <t>Quiz</t>
  </si>
  <si>
    <t>Misc</t>
  </si>
  <si>
    <t>Statement of Income and Expenditure to September  2019</t>
  </si>
  <si>
    <t>Panfield Presents</t>
  </si>
  <si>
    <t xml:space="preserve">Panfield Presents </t>
  </si>
  <si>
    <t xml:space="preserve">Petty Cash </t>
  </si>
  <si>
    <t xml:space="preserve">Grant </t>
  </si>
  <si>
    <t>I&amp;E/Cashflow October 20 to September 21</t>
  </si>
  <si>
    <t>Oct 2020</t>
  </si>
  <si>
    <t>Feb 2021</t>
  </si>
  <si>
    <t>May 2021</t>
  </si>
  <si>
    <t>Nov 2020</t>
  </si>
  <si>
    <t>Dec 2020</t>
  </si>
  <si>
    <t>Jan 2021</t>
  </si>
  <si>
    <t>Mar 2021</t>
  </si>
  <si>
    <t>Apr 2021</t>
  </si>
  <si>
    <t>Jun 2021</t>
  </si>
  <si>
    <t>July 2021</t>
  </si>
  <si>
    <t>Aug 2021</t>
  </si>
  <si>
    <t>Sept 2021</t>
  </si>
  <si>
    <t>Oct 20 - Sept 21</t>
  </si>
  <si>
    <t xml:space="preserve">Pocket Park </t>
  </si>
  <si>
    <t xml:space="preserve">Electricity Pocket Garden </t>
  </si>
  <si>
    <t xml:space="preserve">Water Pocket Garden </t>
  </si>
  <si>
    <t xml:space="preserve">Pananza Float </t>
  </si>
  <si>
    <t>I&amp;E/Cashflow October 21 to September 22</t>
  </si>
  <si>
    <t>Oct 2021</t>
  </si>
  <si>
    <t>Nov 2021</t>
  </si>
  <si>
    <t>Dec 2021</t>
  </si>
  <si>
    <t>Jan 2022</t>
  </si>
  <si>
    <t>Feb 2022</t>
  </si>
  <si>
    <t>Mar 2022</t>
  </si>
  <si>
    <t>Apr 2022</t>
  </si>
  <si>
    <t>May 2022</t>
  </si>
  <si>
    <t>Jun 2022</t>
  </si>
  <si>
    <t>July 2022</t>
  </si>
  <si>
    <t>Aug 2022</t>
  </si>
  <si>
    <t>Sept 2022</t>
  </si>
  <si>
    <t>Oct 21 - Sept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</si>
</sst>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#,##0.00_ ;\-#,##0.00\ "/>
    <numFmt numFmtId="165" formatCode="#,##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18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4">
    <xf numFmtId="0" fontId="0" fillId="0" borderId="0" xfId="0"/>
    <xf numFmtId="44" fontId="0" fillId="0" borderId="0" xfId="0" applyNumberFormat="1"/>
    <xf numFmtId="0" fontId="2" fillId="0" borderId="0" xfId="0" applyFont="1"/>
    <xf numFmtId="44" fontId="2" fillId="0" borderId="0" xfId="1" applyFont="1" applyFill="1"/>
    <xf numFmtId="44" fontId="2" fillId="0" borderId="0" xfId="1" applyFont="1"/>
    <xf numFmtId="44" fontId="2" fillId="0" borderId="0" xfId="1" applyFont="1" applyBorder="1"/>
    <xf numFmtId="44" fontId="2" fillId="0" borderId="0" xfId="0" applyNumberFormat="1" applyFont="1"/>
    <xf numFmtId="0" fontId="3" fillId="0" borderId="0" xfId="0" applyFont="1"/>
    <xf numFmtId="44" fontId="3" fillId="0" borderId="1" xfId="0" applyNumberFormat="1" applyFont="1" applyBorder="1"/>
    <xf numFmtId="49" fontId="2" fillId="0" borderId="0" xfId="0" applyNumberFormat="1" applyFont="1"/>
    <xf numFmtId="44" fontId="3" fillId="0" borderId="0" xfId="0" applyNumberFormat="1" applyFont="1"/>
    <xf numFmtId="44" fontId="2" fillId="0" borderId="0" xfId="1" applyFont="1" applyFill="1" applyBorder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3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6" xfId="0" applyFont="1" applyBorder="1"/>
    <xf numFmtId="14" fontId="6" fillId="0" borderId="3" xfId="0" applyNumberFormat="1" applyFont="1" applyBorder="1"/>
    <xf numFmtId="49" fontId="6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left"/>
    </xf>
    <xf numFmtId="0" fontId="9" fillId="0" borderId="0" xfId="0" applyFont="1"/>
    <xf numFmtId="43" fontId="8" fillId="0" borderId="3" xfId="0" applyNumberFormat="1" applyFont="1" applyBorder="1"/>
    <xf numFmtId="43" fontId="8" fillId="0" borderId="4" xfId="0" applyNumberFormat="1" applyFont="1" applyBorder="1"/>
    <xf numFmtId="43" fontId="8" fillId="0" borderId="7" xfId="0" applyNumberFormat="1" applyFont="1" applyBorder="1"/>
    <xf numFmtId="43" fontId="8" fillId="0" borderId="8" xfId="0" applyNumberFormat="1" applyFont="1" applyBorder="1"/>
    <xf numFmtId="43" fontId="10" fillId="0" borderId="3" xfId="0" applyNumberFormat="1" applyFont="1" applyBorder="1"/>
    <xf numFmtId="0" fontId="11" fillId="0" borderId="0" xfId="0" applyFont="1"/>
    <xf numFmtId="4" fontId="8" fillId="0" borderId="3" xfId="0" applyNumberFormat="1" applyFont="1" applyBorder="1"/>
    <xf numFmtId="4" fontId="8" fillId="0" borderId="8" xfId="0" applyNumberFormat="1" applyFont="1" applyBorder="1"/>
    <xf numFmtId="1" fontId="8" fillId="0" borderId="3" xfId="0" applyNumberFormat="1" applyFont="1" applyBorder="1" applyAlignment="1">
      <alignment horizontal="center"/>
    </xf>
    <xf numFmtId="164" fontId="8" fillId="0" borderId="3" xfId="0" applyNumberFormat="1" applyFont="1" applyBorder="1"/>
    <xf numFmtId="164" fontId="8" fillId="0" borderId="4" xfId="0" applyNumberFormat="1" applyFont="1" applyBorder="1"/>
    <xf numFmtId="164" fontId="8" fillId="0" borderId="8" xfId="0" applyNumberFormat="1" applyFont="1" applyBorder="1"/>
    <xf numFmtId="4" fontId="8" fillId="0" borderId="4" xfId="0" applyNumberFormat="1" applyFont="1" applyBorder="1"/>
    <xf numFmtId="4" fontId="8" fillId="0" borderId="2" xfId="0" applyNumberFormat="1" applyFont="1" applyBorder="1"/>
    <xf numFmtId="1" fontId="8" fillId="0" borderId="9" xfId="0" applyNumberFormat="1" applyFont="1" applyBorder="1" applyAlignment="1">
      <alignment horizontal="center"/>
    </xf>
    <xf numFmtId="4" fontId="8" fillId="0" borderId="10" xfId="0" applyNumberFormat="1" applyFont="1" applyBorder="1"/>
    <xf numFmtId="164" fontId="8" fillId="0" borderId="10" xfId="0" applyNumberFormat="1" applyFont="1" applyBorder="1"/>
    <xf numFmtId="4" fontId="8" fillId="0" borderId="11" xfId="0" applyNumberFormat="1" applyFont="1" applyBorder="1"/>
    <xf numFmtId="1" fontId="8" fillId="0" borderId="12" xfId="0" applyNumberFormat="1" applyFont="1" applyBorder="1" applyAlignment="1">
      <alignment horizontal="center"/>
    </xf>
    <xf numFmtId="43" fontId="6" fillId="0" borderId="13" xfId="0" applyNumberFormat="1" applyFont="1" applyBorder="1"/>
    <xf numFmtId="43" fontId="6" fillId="0" borderId="11" xfId="0" applyNumberFormat="1" applyFont="1" applyBorder="1"/>
    <xf numFmtId="1" fontId="8" fillId="0" borderId="13" xfId="0" applyNumberFormat="1" applyFont="1" applyBorder="1" applyAlignment="1">
      <alignment horizontal="center"/>
    </xf>
    <xf numFmtId="0" fontId="8" fillId="0" borderId="11" xfId="0" applyFont="1" applyBorder="1"/>
    <xf numFmtId="0" fontId="8" fillId="0" borderId="5" xfId="0" applyFont="1" applyBorder="1"/>
    <xf numFmtId="0" fontId="8" fillId="0" borderId="14" xfId="0" applyFont="1" applyBorder="1"/>
    <xf numFmtId="0" fontId="8" fillId="0" borderId="15" xfId="0" applyFont="1" applyBorder="1"/>
    <xf numFmtId="1" fontId="8" fillId="0" borderId="11" xfId="0" applyNumberFormat="1" applyFont="1" applyBorder="1" applyAlignment="1">
      <alignment horizontal="center"/>
    </xf>
    <xf numFmtId="2" fontId="8" fillId="0" borderId="3" xfId="0" applyNumberFormat="1" applyFont="1" applyBorder="1" applyAlignment="1">
      <alignment horizontal="center"/>
    </xf>
    <xf numFmtId="0" fontId="9" fillId="0" borderId="0" xfId="0" applyFont="1" applyAlignment="1">
      <alignment wrapText="1"/>
    </xf>
    <xf numFmtId="0" fontId="8" fillId="0" borderId="0" xfId="0" applyFont="1"/>
    <xf numFmtId="0" fontId="6" fillId="0" borderId="0" xfId="0" applyFont="1"/>
    <xf numFmtId="2" fontId="8" fillId="0" borderId="4" xfId="0" applyNumberFormat="1" applyFont="1" applyBorder="1"/>
    <xf numFmtId="2" fontId="8" fillId="0" borderId="11" xfId="0" applyNumberFormat="1" applyFont="1" applyBorder="1"/>
    <xf numFmtId="2" fontId="8" fillId="0" borderId="8" xfId="0" applyNumberFormat="1" applyFont="1" applyBorder="1"/>
    <xf numFmtId="2" fontId="8" fillId="0" borderId="3" xfId="0" applyNumberFormat="1" applyFont="1" applyBorder="1"/>
    <xf numFmtId="2" fontId="8" fillId="0" borderId="0" xfId="0" applyNumberFormat="1" applyFont="1"/>
    <xf numFmtId="4" fontId="8" fillId="0" borderId="9" xfId="0" applyNumberFormat="1" applyFont="1" applyBorder="1"/>
    <xf numFmtId="165" fontId="8" fillId="0" borderId="3" xfId="0" applyNumberFormat="1" applyFont="1" applyBorder="1"/>
    <xf numFmtId="4" fontId="6" fillId="0" borderId="14" xfId="0" applyNumberFormat="1" applyFont="1" applyBorder="1"/>
    <xf numFmtId="4" fontId="8" fillId="0" borderId="14" xfId="0" applyNumberFormat="1" applyFont="1" applyBorder="1" applyAlignment="1">
      <alignment horizontal="center"/>
    </xf>
    <xf numFmtId="44" fontId="12" fillId="0" borderId="0" xfId="0" applyNumberFormat="1" applyFont="1"/>
    <xf numFmtId="0" fontId="13" fillId="0" borderId="0" xfId="0" applyFont="1"/>
    <xf numFmtId="1" fontId="13" fillId="0" borderId="0" xfId="0" applyNumberFormat="1" applyFont="1" applyAlignment="1">
      <alignment horizontal="left"/>
    </xf>
    <xf numFmtId="4" fontId="14" fillId="0" borderId="16" xfId="0" applyNumberFormat="1" applyFont="1" applyBorder="1"/>
    <xf numFmtId="4" fontId="14" fillId="0" borderId="3" xfId="0" applyNumberFormat="1" applyFont="1" applyBorder="1"/>
    <xf numFmtId="1" fontId="8" fillId="0" borderId="16" xfId="0" applyNumberFormat="1" applyFont="1" applyBorder="1" applyAlignment="1">
      <alignment horizontal="center"/>
    </xf>
    <xf numFmtId="0" fontId="8" fillId="0" borderId="10" xfId="0" applyFont="1" applyBorder="1"/>
    <xf numFmtId="0" fontId="8" fillId="0" borderId="8" xfId="0" applyFont="1" applyBorder="1"/>
    <xf numFmtId="0" fontId="0" fillId="0" borderId="3" xfId="0" applyBorder="1"/>
    <xf numFmtId="0" fontId="9" fillId="0" borderId="0" xfId="0" applyFont="1" applyAlignment="1">
      <alignment horizontal="left" indent="3"/>
    </xf>
    <xf numFmtId="2" fontId="16" fillId="0" borderId="3" xfId="0" applyNumberFormat="1" applyFont="1" applyBorder="1"/>
    <xf numFmtId="0" fontId="8" fillId="0" borderId="9" xfId="0" applyFont="1" applyBorder="1"/>
    <xf numFmtId="0" fontId="8" fillId="0" borderId="17" xfId="0" applyFont="1" applyBorder="1"/>
    <xf numFmtId="0" fontId="8" fillId="0" borderId="12" xfId="0" applyFont="1" applyBorder="1"/>
    <xf numFmtId="0" fontId="8" fillId="0" borderId="7" xfId="0" applyFont="1" applyBorder="1"/>
    <xf numFmtId="43" fontId="6" fillId="0" borderId="16" xfId="0" applyNumberFormat="1" applyFont="1" applyBorder="1"/>
    <xf numFmtId="43" fontId="6" fillId="0" borderId="3" xfId="0" applyNumberFormat="1" applyFont="1" applyBorder="1"/>
    <xf numFmtId="0" fontId="8" fillId="0" borderId="18" xfId="0" applyFont="1" applyBorder="1"/>
    <xf numFmtId="0" fontId="7" fillId="0" borderId="11" xfId="0" applyFont="1" applyBorder="1"/>
    <xf numFmtId="0" fontId="7" fillId="0" borderId="0" xfId="0" applyFont="1"/>
    <xf numFmtId="8" fontId="2" fillId="0" borderId="0" xfId="1" applyNumberFormat="1" applyFont="1"/>
    <xf numFmtId="43" fontId="6" fillId="2" borderId="13" xfId="0" applyNumberFormat="1" applyFont="1" applyFill="1" applyBorder="1"/>
    <xf numFmtId="4" fontId="6" fillId="2" borderId="14" xfId="0" applyNumberFormat="1" applyFont="1" applyFill="1" applyBorder="1"/>
    <xf numFmtId="4" fontId="8" fillId="2" borderId="3" xfId="0" applyNumberFormat="1" applyFont="1" applyFill="1" applyBorder="1"/>
    <xf numFmtId="4" fontId="20" fillId="0" borderId="3" xfId="0" applyNumberFormat="1" applyFont="1" applyBorder="1"/>
    <xf numFmtId="0" fontId="20" fillId="0" borderId="11" xfId="0" applyFont="1" applyBorder="1"/>
    <xf numFmtId="0" fontId="21" fillId="0" borderId="0" xfId="0" applyFont="1"/>
    <xf numFmtId="4" fontId="21" fillId="2" borderId="0" xfId="0" applyNumberFormat="1" applyFont="1" applyFill="1"/>
    <xf numFmtId="1" fontId="8" fillId="2" borderId="16" xfId="0" applyNumberFormat="1" applyFont="1" applyFill="1" applyBorder="1" applyAlignment="1">
      <alignment horizontal="center"/>
    </xf>
    <xf numFmtId="4" fontId="21" fillId="0" borderId="0" xfId="0" applyNumberFormat="1" applyFont="1"/>
    <xf numFmtId="8" fontId="6" fillId="0" borderId="0" xfId="0" applyNumberFormat="1" applyFont="1"/>
    <xf numFmtId="8" fontId="0" fillId="0" borderId="0" xfId="0" applyNumberForma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1" fontId="6" fillId="0" borderId="0" xfId="0" applyNumberFormat="1" applyFont="1" applyAlignment="1">
      <alignment horizontal="center" vertical="top"/>
    </xf>
    <xf numFmtId="0" fontId="15" fillId="0" borderId="0" xfId="0" applyFont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workbookViewId="0">
      <selection activeCell="H16" sqref="H16"/>
    </sheetView>
  </sheetViews>
  <sheetFormatPr defaultRowHeight="14.4" x14ac:dyDescent="0.3"/>
  <cols>
    <col min="1" max="1" width="19.77734375" customWidth="1"/>
    <col min="2" max="2" width="11.5546875" bestFit="1" customWidth="1"/>
    <col min="3" max="3" width="6.21875" customWidth="1"/>
    <col min="4" max="4" width="29.5546875" customWidth="1"/>
    <col min="5" max="5" width="5" customWidth="1"/>
    <col min="6" max="6" width="11.5546875" bestFit="1" customWidth="1"/>
    <col min="12" max="12" width="12.44140625" customWidth="1"/>
  </cols>
  <sheetData>
    <row r="1" spans="1:14" ht="18" x14ac:dyDescent="0.35">
      <c r="A1" s="99" t="s">
        <v>0</v>
      </c>
      <c r="B1" s="99"/>
      <c r="C1" s="99"/>
      <c r="D1" s="99"/>
      <c r="E1" s="99"/>
      <c r="F1" s="99"/>
    </row>
    <row r="2" spans="1:14" ht="18" x14ac:dyDescent="0.35">
      <c r="A2" s="99" t="s">
        <v>1</v>
      </c>
      <c r="B2" s="99"/>
      <c r="C2" s="99"/>
      <c r="D2" s="99"/>
      <c r="E2" s="99"/>
      <c r="F2" s="99"/>
    </row>
    <row r="3" spans="1:14" ht="18" x14ac:dyDescent="0.35">
      <c r="A3" s="99" t="s">
        <v>79</v>
      </c>
      <c r="B3" s="99"/>
      <c r="C3" s="99"/>
      <c r="D3" s="99"/>
      <c r="E3" s="99"/>
      <c r="F3" s="99"/>
    </row>
    <row r="4" spans="1:14" ht="15.6" x14ac:dyDescent="0.3">
      <c r="A4" s="2"/>
      <c r="B4" s="2"/>
      <c r="C4" s="2"/>
      <c r="D4" s="2"/>
      <c r="E4" s="2"/>
      <c r="F4" s="2"/>
    </row>
    <row r="5" spans="1:14" ht="15.6" x14ac:dyDescent="0.3">
      <c r="A5" s="2"/>
      <c r="B5" s="2"/>
      <c r="C5" s="2"/>
      <c r="D5" s="2"/>
      <c r="E5" s="2"/>
      <c r="F5" s="2"/>
    </row>
    <row r="6" spans="1:14" ht="15.6" x14ac:dyDescent="0.3">
      <c r="A6" s="7" t="s">
        <v>2</v>
      </c>
      <c r="B6" s="2"/>
      <c r="C6" s="2"/>
      <c r="D6" s="7" t="s">
        <v>3</v>
      </c>
      <c r="E6" s="2"/>
      <c r="F6" s="2"/>
    </row>
    <row r="7" spans="1:14" ht="15.6" x14ac:dyDescent="0.3">
      <c r="A7" s="2"/>
      <c r="B7" s="2"/>
      <c r="C7" s="2"/>
      <c r="D7" s="2"/>
      <c r="E7" s="2"/>
      <c r="F7" s="2"/>
    </row>
    <row r="8" spans="1:14" ht="15.6" x14ac:dyDescent="0.3">
      <c r="A8" s="2" t="s">
        <v>4</v>
      </c>
      <c r="B8" s="3">
        <v>3354</v>
      </c>
      <c r="C8" s="2"/>
      <c r="D8" s="2" t="s">
        <v>11</v>
      </c>
      <c r="E8" s="2"/>
      <c r="F8" s="4">
        <v>750</v>
      </c>
    </row>
    <row r="9" spans="1:14" ht="15.6" x14ac:dyDescent="0.3">
      <c r="A9" s="2" t="s">
        <v>5</v>
      </c>
      <c r="B9" s="3">
        <v>0</v>
      </c>
      <c r="C9" s="2"/>
      <c r="D9" s="2" t="s">
        <v>12</v>
      </c>
      <c r="E9" s="2"/>
      <c r="F9" s="4">
        <v>1382.32</v>
      </c>
    </row>
    <row r="10" spans="1:14" ht="15.6" x14ac:dyDescent="0.3">
      <c r="A10" s="2" t="s">
        <v>19</v>
      </c>
      <c r="B10" s="3">
        <v>0</v>
      </c>
      <c r="C10" s="2"/>
      <c r="D10" s="2" t="s">
        <v>20</v>
      </c>
      <c r="E10" s="2"/>
      <c r="F10" s="4">
        <v>1036.98</v>
      </c>
      <c r="L10" s="2"/>
      <c r="M10" s="2"/>
      <c r="N10" s="4"/>
    </row>
    <row r="11" spans="1:14" ht="15.6" x14ac:dyDescent="0.3">
      <c r="A11" s="2" t="s">
        <v>6</v>
      </c>
      <c r="B11" s="3">
        <v>0</v>
      </c>
      <c r="C11" s="2"/>
      <c r="D11" s="2" t="s">
        <v>21</v>
      </c>
      <c r="E11" s="2"/>
      <c r="F11" s="4">
        <v>292.58</v>
      </c>
    </row>
    <row r="12" spans="1:14" ht="15.6" x14ac:dyDescent="0.3">
      <c r="A12" s="2" t="s">
        <v>7</v>
      </c>
      <c r="B12" s="3">
        <v>740</v>
      </c>
      <c r="C12" s="2"/>
      <c r="D12" s="2" t="s">
        <v>7</v>
      </c>
      <c r="E12" s="2"/>
      <c r="F12" s="4">
        <v>803.6</v>
      </c>
    </row>
    <row r="13" spans="1:14" ht="15.6" x14ac:dyDescent="0.3">
      <c r="A13" s="2" t="s">
        <v>8</v>
      </c>
      <c r="B13" s="3">
        <v>1381</v>
      </c>
      <c r="C13" s="2"/>
      <c r="D13" s="2" t="s">
        <v>13</v>
      </c>
      <c r="E13" s="2"/>
      <c r="F13" s="4">
        <v>620.19000000000005</v>
      </c>
    </row>
    <row r="14" spans="1:14" ht="15.6" x14ac:dyDescent="0.3">
      <c r="A14" s="2" t="s">
        <v>9</v>
      </c>
      <c r="B14" s="3">
        <v>1382.75</v>
      </c>
      <c r="C14" s="2"/>
      <c r="D14" s="2" t="s">
        <v>14</v>
      </c>
      <c r="E14" s="2"/>
      <c r="F14" s="4">
        <v>78</v>
      </c>
    </row>
    <row r="15" spans="1:14" ht="15.6" x14ac:dyDescent="0.3">
      <c r="A15" s="2" t="s">
        <v>71</v>
      </c>
      <c r="B15" s="3">
        <v>334</v>
      </c>
      <c r="C15" s="2"/>
      <c r="D15" s="2" t="s">
        <v>15</v>
      </c>
      <c r="E15" s="2"/>
      <c r="F15" s="5">
        <v>0</v>
      </c>
    </row>
    <row r="16" spans="1:14" ht="15.6" x14ac:dyDescent="0.3">
      <c r="A16" s="2" t="s">
        <v>76</v>
      </c>
      <c r="B16" s="3">
        <v>0</v>
      </c>
      <c r="C16" s="2"/>
      <c r="D16" s="2" t="s">
        <v>77</v>
      </c>
      <c r="E16" s="2"/>
      <c r="F16" s="5">
        <v>15.36</v>
      </c>
    </row>
    <row r="17" spans="1:12" ht="15.6" x14ac:dyDescent="0.3">
      <c r="A17" s="2" t="s">
        <v>10</v>
      </c>
      <c r="B17" s="6">
        <v>59.5</v>
      </c>
      <c r="C17" s="2"/>
      <c r="D17" s="2" t="s">
        <v>18</v>
      </c>
      <c r="F17" s="11">
        <v>1250.79</v>
      </c>
      <c r="J17" s="2"/>
      <c r="K17" s="2"/>
      <c r="L17" s="6"/>
    </row>
    <row r="18" spans="1:12" ht="15.6" x14ac:dyDescent="0.3">
      <c r="A18" s="2" t="s">
        <v>75</v>
      </c>
      <c r="B18" s="6">
        <v>284.35000000000002</v>
      </c>
      <c r="C18" s="2"/>
      <c r="D18" s="2" t="s">
        <v>78</v>
      </c>
      <c r="F18" s="11">
        <v>195.32</v>
      </c>
      <c r="J18" s="2"/>
      <c r="K18" s="2"/>
      <c r="L18" s="6"/>
    </row>
    <row r="19" spans="1:12" ht="16.2" thickBot="1" x14ac:dyDescent="0.35">
      <c r="A19" s="7" t="s">
        <v>16</v>
      </c>
      <c r="B19" s="8">
        <f>SUM(B8:B18)</f>
        <v>7535.6</v>
      </c>
      <c r="C19" s="2"/>
      <c r="D19" s="2" t="s">
        <v>72</v>
      </c>
      <c r="F19" s="11">
        <v>0</v>
      </c>
    </row>
    <row r="20" spans="1:12" ht="16.2" thickTop="1" x14ac:dyDescent="0.3">
      <c r="A20" s="7"/>
      <c r="B20" s="10"/>
      <c r="C20" s="2"/>
      <c r="D20" s="2" t="s">
        <v>73</v>
      </c>
      <c r="F20" s="11">
        <v>591.07000000000005</v>
      </c>
    </row>
    <row r="21" spans="1:12" ht="15.6" x14ac:dyDescent="0.3">
      <c r="A21" s="7"/>
      <c r="B21" s="10"/>
      <c r="C21" s="2"/>
      <c r="D21" s="2" t="s">
        <v>74</v>
      </c>
      <c r="E21" s="2"/>
      <c r="F21" s="11">
        <v>0</v>
      </c>
    </row>
    <row r="22" spans="1:12" ht="15.6" x14ac:dyDescent="0.3">
      <c r="A22" s="2"/>
      <c r="B22" s="10"/>
      <c r="C22" s="2"/>
      <c r="D22" s="2"/>
      <c r="E22" s="2"/>
      <c r="F22" s="11"/>
    </row>
    <row r="23" spans="1:12" ht="15.6" x14ac:dyDescent="0.3">
      <c r="A23" s="2"/>
      <c r="B23" s="10"/>
      <c r="C23" s="2"/>
      <c r="D23" s="2"/>
      <c r="E23" s="2"/>
      <c r="F23" s="11"/>
    </row>
    <row r="24" spans="1:12" ht="15.6" x14ac:dyDescent="0.3">
      <c r="A24" s="2"/>
      <c r="B24" s="2"/>
      <c r="C24" s="2"/>
      <c r="D24" s="2"/>
      <c r="E24" s="2"/>
      <c r="F24" s="2"/>
    </row>
    <row r="25" spans="1:12" ht="16.2" thickBot="1" x14ac:dyDescent="0.35">
      <c r="A25" s="7"/>
      <c r="B25" s="2"/>
      <c r="C25" s="2"/>
      <c r="D25" s="7" t="s">
        <v>17</v>
      </c>
      <c r="E25" s="7"/>
      <c r="F25" s="8">
        <f>SUM(F8:F24)</f>
        <v>7016.2099999999991</v>
      </c>
    </row>
    <row r="26" spans="1:12" ht="16.2" thickTop="1" x14ac:dyDescent="0.3">
      <c r="A26" s="2"/>
      <c r="B26" s="2"/>
      <c r="C26" s="2"/>
      <c r="D26" s="2"/>
      <c r="E26" s="2"/>
      <c r="F26" s="2"/>
    </row>
    <row r="27" spans="1:12" ht="15.6" x14ac:dyDescent="0.3">
      <c r="A27" s="2"/>
      <c r="B27" s="2"/>
      <c r="C27" s="2"/>
      <c r="D27" s="2"/>
      <c r="E27" s="2"/>
      <c r="F27" s="2"/>
    </row>
    <row r="28" spans="1:12" ht="15.6" x14ac:dyDescent="0.3">
      <c r="A28" s="9"/>
      <c r="B28" s="4"/>
      <c r="C28" s="7"/>
    </row>
    <row r="29" spans="1:12" ht="15.6" x14ac:dyDescent="0.3">
      <c r="A29" s="9"/>
      <c r="B29" s="4"/>
      <c r="C29" s="7"/>
      <c r="D29" s="7"/>
      <c r="E29" s="7"/>
      <c r="F29" s="10"/>
    </row>
    <row r="30" spans="1:12" ht="15.6" x14ac:dyDescent="0.3">
      <c r="A30" s="9"/>
      <c r="B30" s="4"/>
      <c r="C30" s="2"/>
      <c r="D30" s="2"/>
      <c r="E30" s="2"/>
      <c r="F30" s="2"/>
      <c r="L30" s="1"/>
    </row>
    <row r="31" spans="1:12" ht="15.6" x14ac:dyDescent="0.3">
      <c r="A31" s="9" t="s">
        <v>69</v>
      </c>
      <c r="B31" s="4"/>
      <c r="C31" s="2"/>
      <c r="D31" s="2"/>
      <c r="E31" s="2"/>
      <c r="F31" s="2"/>
    </row>
    <row r="32" spans="1:12" ht="15.6" x14ac:dyDescent="0.3">
      <c r="A32" s="9"/>
      <c r="B32" s="87"/>
      <c r="C32" s="2"/>
      <c r="D32" s="2"/>
      <c r="E32" s="2"/>
      <c r="F32" s="2"/>
    </row>
    <row r="33" spans="1:6" ht="15.6" x14ac:dyDescent="0.3">
      <c r="A33" s="9" t="s">
        <v>70</v>
      </c>
      <c r="C33" s="2"/>
      <c r="D33" s="2"/>
      <c r="E33" s="2"/>
      <c r="F33" s="2"/>
    </row>
    <row r="34" spans="1:6" ht="15.6" x14ac:dyDescent="0.3">
      <c r="A34" s="9"/>
      <c r="C34" s="2"/>
      <c r="D34" s="2"/>
      <c r="E34" s="2"/>
      <c r="F34" s="2"/>
    </row>
    <row r="35" spans="1:6" ht="15.6" x14ac:dyDescent="0.3">
      <c r="C35" s="2"/>
      <c r="D35" s="2"/>
      <c r="E35" s="2"/>
      <c r="F35" s="2"/>
    </row>
    <row r="36" spans="1:6" ht="15.6" x14ac:dyDescent="0.3">
      <c r="C36" s="2"/>
      <c r="D36" s="2"/>
      <c r="E36" s="2"/>
      <c r="F36" s="2"/>
    </row>
    <row r="37" spans="1:6" ht="15.6" x14ac:dyDescent="0.3">
      <c r="C37" s="2"/>
      <c r="D37" s="2"/>
      <c r="E37" s="2"/>
      <c r="F37" s="2"/>
    </row>
    <row r="38" spans="1:6" ht="15.6" x14ac:dyDescent="0.3">
      <c r="C38" s="2"/>
      <c r="D38" s="2"/>
      <c r="E38" s="2"/>
      <c r="F38" s="2"/>
    </row>
    <row r="39" spans="1:6" ht="15.6" x14ac:dyDescent="0.3">
      <c r="C39" s="2"/>
      <c r="D39" s="2"/>
      <c r="E39" s="2"/>
      <c r="F39" s="2"/>
    </row>
  </sheetData>
  <mergeCells count="3">
    <mergeCell ref="A1:F1"/>
    <mergeCell ref="A2:F2"/>
    <mergeCell ref="A3:F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57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R16" sqref="R16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bestFit="1" customWidth="1"/>
    <col min="6" max="6" width="9.2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27" ht="15" customHeight="1" x14ac:dyDescent="0.3">
      <c r="B1" s="100" t="s">
        <v>84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27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27" x14ac:dyDescent="0.3">
      <c r="B3" s="100"/>
      <c r="C3" s="100"/>
      <c r="D3" s="101"/>
      <c r="E3" s="20" t="s">
        <v>85</v>
      </c>
      <c r="F3" s="20" t="s">
        <v>88</v>
      </c>
      <c r="G3" s="20" t="s">
        <v>89</v>
      </c>
      <c r="H3" s="20" t="s">
        <v>90</v>
      </c>
      <c r="I3" s="21" t="s">
        <v>86</v>
      </c>
      <c r="J3" s="22" t="s">
        <v>91</v>
      </c>
      <c r="K3" s="23" t="s">
        <v>92</v>
      </c>
      <c r="L3" s="20" t="s">
        <v>87</v>
      </c>
      <c r="M3" s="20" t="s">
        <v>93</v>
      </c>
      <c r="N3" s="20" t="s">
        <v>94</v>
      </c>
      <c r="O3" s="20" t="s">
        <v>95</v>
      </c>
      <c r="P3" s="20" t="s">
        <v>96</v>
      </c>
      <c r="Q3" s="20"/>
      <c r="R3" s="24" t="s">
        <v>97</v>
      </c>
    </row>
    <row r="4" spans="1:27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27" x14ac:dyDescent="0.3">
      <c r="A5" s="32"/>
      <c r="B5" s="102" t="s">
        <v>39</v>
      </c>
      <c r="C5" s="25"/>
      <c r="D5" s="26" t="s">
        <v>40</v>
      </c>
      <c r="E5" s="33">
        <v>0</v>
      </c>
      <c r="F5" s="33">
        <v>100</v>
      </c>
      <c r="G5" s="33">
        <v>0</v>
      </c>
      <c r="H5" s="33">
        <v>0</v>
      </c>
      <c r="I5" s="33">
        <v>0</v>
      </c>
      <c r="J5" s="33">
        <v>90</v>
      </c>
      <c r="K5" s="33">
        <v>0</v>
      </c>
      <c r="L5" s="33">
        <v>0</v>
      </c>
      <c r="M5" s="33">
        <v>0</v>
      </c>
      <c r="N5" s="33">
        <v>0</v>
      </c>
      <c r="O5" s="33">
        <v>100</v>
      </c>
      <c r="P5" s="33">
        <v>166</v>
      </c>
      <c r="Q5" s="27"/>
      <c r="R5" s="35">
        <f>SUM(E5:P5)</f>
        <v>456</v>
      </c>
    </row>
    <row r="6" spans="1:27" x14ac:dyDescent="0.3">
      <c r="B6" s="102"/>
      <c r="C6" s="25"/>
      <c r="D6" s="26" t="s">
        <v>41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27"/>
      <c r="R6" s="35">
        <f t="shared" ref="R6:R20" si="0">SUM(E6:P6)</f>
        <v>0</v>
      </c>
    </row>
    <row r="7" spans="1:27" x14ac:dyDescent="0.3">
      <c r="B7" s="102"/>
      <c r="C7" s="25"/>
      <c r="D7" s="26" t="s">
        <v>42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180</v>
      </c>
      <c r="N7" s="33">
        <v>0</v>
      </c>
      <c r="O7" s="33">
        <v>35</v>
      </c>
      <c r="P7" s="33">
        <v>70</v>
      </c>
      <c r="Q7" s="27"/>
      <c r="R7" s="35">
        <f t="shared" si="0"/>
        <v>285</v>
      </c>
    </row>
    <row r="8" spans="1:27" x14ac:dyDescent="0.3">
      <c r="B8" s="102"/>
      <c r="C8" s="25"/>
      <c r="D8" s="26" t="s">
        <v>43</v>
      </c>
      <c r="E8" s="33">
        <v>0</v>
      </c>
      <c r="F8" s="33">
        <v>0</v>
      </c>
      <c r="G8" s="33">
        <v>0</v>
      </c>
      <c r="H8" s="33">
        <v>0</v>
      </c>
      <c r="I8" s="33">
        <v>105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188</v>
      </c>
      <c r="P8" s="33">
        <v>0</v>
      </c>
      <c r="Q8" s="33"/>
      <c r="R8" s="35">
        <f t="shared" si="0"/>
        <v>293</v>
      </c>
    </row>
    <row r="9" spans="1:27" x14ac:dyDescent="0.3">
      <c r="B9" s="102"/>
      <c r="C9" s="25"/>
      <c r="D9" s="26" t="s">
        <v>44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/>
      <c r="R9" s="35">
        <f t="shared" si="0"/>
        <v>0</v>
      </c>
    </row>
    <row r="10" spans="1:27" x14ac:dyDescent="0.3">
      <c r="B10" s="102"/>
      <c r="C10" s="25"/>
      <c r="D10" s="26" t="s">
        <v>6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/>
      <c r="R10" s="35">
        <f t="shared" si="0"/>
        <v>0</v>
      </c>
    </row>
    <row r="11" spans="1:27" x14ac:dyDescent="0.3">
      <c r="B11" s="102"/>
      <c r="C11" s="25"/>
      <c r="D11" s="26" t="s">
        <v>45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/>
      <c r="R11" s="35">
        <f t="shared" si="0"/>
        <v>0</v>
      </c>
    </row>
    <row r="12" spans="1:27" x14ac:dyDescent="0.3">
      <c r="B12" s="102"/>
      <c r="C12" s="25"/>
      <c r="D12" s="26" t="s">
        <v>19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/>
      <c r="R12" s="35">
        <f t="shared" si="0"/>
        <v>0</v>
      </c>
    </row>
    <row r="13" spans="1:27" x14ac:dyDescent="0.3">
      <c r="B13" s="102"/>
      <c r="C13" s="25"/>
      <c r="D13" s="26" t="s">
        <v>80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/>
      <c r="R13" s="35">
        <f t="shared" si="0"/>
        <v>0</v>
      </c>
      <c r="S13" s="33"/>
      <c r="T13" s="33"/>
      <c r="U13" s="33"/>
      <c r="V13" s="33"/>
      <c r="W13" s="33"/>
      <c r="X13" s="33"/>
      <c r="Y13" s="33"/>
      <c r="Z13" s="33"/>
      <c r="AA13" s="33"/>
    </row>
    <row r="14" spans="1:27" x14ac:dyDescent="0.3">
      <c r="B14" s="102"/>
      <c r="C14" s="25"/>
      <c r="D14" s="26" t="s">
        <v>46</v>
      </c>
      <c r="E14" s="33">
        <v>0</v>
      </c>
      <c r="F14" s="33">
        <v>0</v>
      </c>
      <c r="G14" s="33">
        <v>0</v>
      </c>
      <c r="H14" s="33">
        <v>0</v>
      </c>
      <c r="I14" s="33">
        <v>300</v>
      </c>
      <c r="J14" s="33">
        <v>0</v>
      </c>
      <c r="K14" s="33">
        <v>0</v>
      </c>
      <c r="L14" s="33">
        <v>0</v>
      </c>
      <c r="M14" s="33">
        <v>55</v>
      </c>
      <c r="N14" s="33">
        <v>0</v>
      </c>
      <c r="O14" s="33">
        <v>110</v>
      </c>
      <c r="P14" s="33">
        <v>55</v>
      </c>
      <c r="Q14" s="33"/>
      <c r="R14" s="35">
        <f t="shared" si="0"/>
        <v>520</v>
      </c>
    </row>
    <row r="15" spans="1:27" x14ac:dyDescent="0.3">
      <c r="B15" s="102"/>
      <c r="C15" s="25"/>
      <c r="D15" s="26" t="s">
        <v>18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/>
      <c r="R15" s="35">
        <f t="shared" si="0"/>
        <v>0</v>
      </c>
    </row>
    <row r="16" spans="1:27" x14ac:dyDescent="0.3">
      <c r="B16" s="102"/>
      <c r="C16" s="25"/>
      <c r="D16" s="26" t="s">
        <v>9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24</v>
      </c>
      <c r="K16" s="33">
        <v>214.94</v>
      </c>
      <c r="L16" s="33">
        <v>1220.06</v>
      </c>
      <c r="M16" s="33">
        <v>111.4</v>
      </c>
      <c r="N16" s="33">
        <v>259.01</v>
      </c>
      <c r="O16" s="33">
        <v>249.3</v>
      </c>
      <c r="P16" s="33">
        <v>100.3</v>
      </c>
      <c r="Q16" s="33"/>
      <c r="R16" s="35">
        <f t="shared" si="0"/>
        <v>2179.0100000000002</v>
      </c>
    </row>
    <row r="17" spans="1:18" x14ac:dyDescent="0.3">
      <c r="B17" s="102"/>
      <c r="C17" s="25"/>
      <c r="D17" s="26" t="s">
        <v>47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/>
      <c r="R17" s="35">
        <f t="shared" si="0"/>
        <v>0</v>
      </c>
    </row>
    <row r="18" spans="1:18" x14ac:dyDescent="0.3">
      <c r="B18" s="102"/>
      <c r="C18" s="25"/>
      <c r="D18" s="26" t="s">
        <v>98</v>
      </c>
      <c r="E18" s="33">
        <v>4500</v>
      </c>
      <c r="F18" s="33">
        <v>0</v>
      </c>
      <c r="G18" s="33">
        <v>0</v>
      </c>
      <c r="H18" s="33">
        <v>0</v>
      </c>
      <c r="I18" s="33">
        <v>1000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44"/>
      <c r="R18" s="35">
        <f t="shared" si="0"/>
        <v>5500</v>
      </c>
    </row>
    <row r="19" spans="1:18" x14ac:dyDescent="0.3">
      <c r="B19" s="102"/>
      <c r="C19" s="25"/>
      <c r="D19" s="26" t="s">
        <v>83</v>
      </c>
      <c r="E19" s="33">
        <v>0</v>
      </c>
      <c r="F19" s="33">
        <v>0</v>
      </c>
      <c r="G19" s="33">
        <v>1334</v>
      </c>
      <c r="H19" s="33">
        <v>2953.86</v>
      </c>
      <c r="I19" s="33">
        <v>4000</v>
      </c>
      <c r="J19" s="33">
        <v>2096</v>
      </c>
      <c r="K19" s="33">
        <v>8000</v>
      </c>
      <c r="L19" s="33">
        <v>0</v>
      </c>
      <c r="M19" s="33">
        <v>0</v>
      </c>
      <c r="N19" s="33">
        <v>0</v>
      </c>
      <c r="O19" s="33">
        <v>8.89</v>
      </c>
      <c r="P19" s="33">
        <v>0</v>
      </c>
      <c r="Q19" s="44"/>
      <c r="R19" s="35">
        <f t="shared" si="0"/>
        <v>18392.75</v>
      </c>
    </row>
    <row r="20" spans="1:18" x14ac:dyDescent="0.3">
      <c r="B20" s="102"/>
      <c r="C20" s="25"/>
      <c r="D20" s="26" t="s">
        <v>48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44"/>
      <c r="R20" s="35">
        <f t="shared" si="0"/>
        <v>0</v>
      </c>
    </row>
    <row r="21" spans="1:18" x14ac:dyDescent="0.3">
      <c r="A21" s="32"/>
      <c r="B21" s="102"/>
      <c r="C21" s="25"/>
      <c r="D21" s="26" t="s">
        <v>16</v>
      </c>
      <c r="E21" s="88">
        <f t="shared" ref="E21:P21" si="1">SUM(E5:E20)</f>
        <v>4500</v>
      </c>
      <c r="F21" s="88">
        <f t="shared" si="1"/>
        <v>100</v>
      </c>
      <c r="G21" s="88">
        <f t="shared" si="1"/>
        <v>1334</v>
      </c>
      <c r="H21" s="88">
        <f t="shared" si="1"/>
        <v>2953.86</v>
      </c>
      <c r="I21" s="88">
        <f t="shared" si="1"/>
        <v>5405</v>
      </c>
      <c r="J21" s="88">
        <f t="shared" si="1"/>
        <v>2210</v>
      </c>
      <c r="K21" s="88">
        <f t="shared" si="1"/>
        <v>8214.94</v>
      </c>
      <c r="L21" s="88">
        <f t="shared" si="1"/>
        <v>1220.06</v>
      </c>
      <c r="M21" s="88">
        <f t="shared" si="1"/>
        <v>346.4</v>
      </c>
      <c r="N21" s="88">
        <f t="shared" si="1"/>
        <v>259.01</v>
      </c>
      <c r="O21" s="88">
        <f t="shared" si="1"/>
        <v>691.18999999999994</v>
      </c>
      <c r="P21" s="88">
        <f t="shared" si="1"/>
        <v>391.3</v>
      </c>
      <c r="Q21" s="47"/>
      <c r="R21" s="48">
        <f t="shared" ref="R21:R45" si="2">SUM(E21:P21)</f>
        <v>27625.760000000002</v>
      </c>
    </row>
    <row r="22" spans="1:18" x14ac:dyDescent="0.3">
      <c r="B22" s="102" t="s">
        <v>49</v>
      </c>
      <c r="C22" s="25"/>
      <c r="D22" s="26"/>
      <c r="E22" s="49"/>
      <c r="F22" s="49"/>
      <c r="G22" s="49"/>
      <c r="H22" s="49"/>
      <c r="I22" s="50"/>
      <c r="J22" s="51"/>
      <c r="K22" s="52"/>
      <c r="L22" s="49"/>
      <c r="M22" s="49"/>
      <c r="N22" s="49"/>
      <c r="O22" s="49"/>
      <c r="P22" s="49"/>
      <c r="Q22" s="16"/>
      <c r="R22" s="53"/>
    </row>
    <row r="23" spans="1:18" x14ac:dyDescent="0.3">
      <c r="B23" s="102"/>
      <c r="C23" s="25"/>
      <c r="D23" s="26" t="s">
        <v>50</v>
      </c>
      <c r="E23" s="33">
        <v>0</v>
      </c>
      <c r="F23" s="33">
        <v>0</v>
      </c>
      <c r="G23" s="90">
        <v>250</v>
      </c>
      <c r="H23" s="33">
        <v>0</v>
      </c>
      <c r="I23" s="33">
        <v>250</v>
      </c>
      <c r="J23" s="33">
        <v>0</v>
      </c>
      <c r="K23" s="33">
        <v>0</v>
      </c>
      <c r="L23" s="33">
        <v>0</v>
      </c>
      <c r="M23" s="33">
        <v>250</v>
      </c>
      <c r="N23" s="33">
        <v>0</v>
      </c>
      <c r="O23" s="33">
        <v>0</v>
      </c>
      <c r="P23" s="90">
        <v>250</v>
      </c>
      <c r="Q23" s="33"/>
      <c r="R23" s="54">
        <f t="shared" si="2"/>
        <v>1000</v>
      </c>
    </row>
    <row r="24" spans="1:18" x14ac:dyDescent="0.3">
      <c r="A24">
        <v>7700</v>
      </c>
      <c r="B24" s="102"/>
      <c r="C24" s="25"/>
      <c r="D24" s="26" t="s">
        <v>51</v>
      </c>
      <c r="E24" s="33">
        <v>0</v>
      </c>
      <c r="F24" s="33">
        <v>0</v>
      </c>
      <c r="G24" s="33">
        <v>5.77</v>
      </c>
      <c r="H24" s="90">
        <v>11.35</v>
      </c>
      <c r="I24" s="33">
        <v>10.02</v>
      </c>
      <c r="J24" s="33">
        <v>6.78</v>
      </c>
      <c r="K24" s="90">
        <v>23.01</v>
      </c>
      <c r="L24" s="33">
        <v>89.06</v>
      </c>
      <c r="M24" s="33">
        <v>20.47</v>
      </c>
      <c r="N24" s="33">
        <v>20.11</v>
      </c>
      <c r="O24" s="33">
        <v>19.809999999999999</v>
      </c>
      <c r="P24" s="33">
        <v>20.28</v>
      </c>
      <c r="Q24" s="33"/>
      <c r="R24" s="54">
        <f t="shared" si="2"/>
        <v>226.66</v>
      </c>
    </row>
    <row r="25" spans="1:18" x14ac:dyDescent="0.3">
      <c r="A25">
        <v>7701</v>
      </c>
      <c r="B25" s="102"/>
      <c r="C25" s="25"/>
      <c r="D25" s="55" t="s">
        <v>52</v>
      </c>
      <c r="E25" s="33">
        <v>0</v>
      </c>
      <c r="F25" s="33">
        <v>0</v>
      </c>
      <c r="G25" s="33">
        <v>38.19</v>
      </c>
      <c r="H25" s="33">
        <v>81.92</v>
      </c>
      <c r="I25" s="33">
        <v>29.09</v>
      </c>
      <c r="J25" s="33">
        <v>26.43</v>
      </c>
      <c r="K25" s="33">
        <v>40.659999999999997</v>
      </c>
      <c r="L25" s="33">
        <v>34.46</v>
      </c>
      <c r="M25" s="90">
        <v>101.8</v>
      </c>
      <c r="N25" s="33">
        <v>17.25</v>
      </c>
      <c r="O25" s="33">
        <v>15.8</v>
      </c>
      <c r="P25" s="33">
        <v>16.39</v>
      </c>
      <c r="Q25" s="33"/>
      <c r="R25" s="54">
        <f t="shared" si="2"/>
        <v>401.99</v>
      </c>
    </row>
    <row r="26" spans="1:18" x14ac:dyDescent="0.3">
      <c r="B26" s="102"/>
      <c r="C26" s="25"/>
      <c r="D26" s="55" t="s">
        <v>99</v>
      </c>
      <c r="E26" s="33">
        <v>0</v>
      </c>
      <c r="F26" s="33">
        <v>0</v>
      </c>
      <c r="G26" s="33">
        <v>0</v>
      </c>
      <c r="H26" s="33">
        <v>5.99</v>
      </c>
      <c r="I26" s="33">
        <v>0</v>
      </c>
      <c r="J26" s="33">
        <v>8.74</v>
      </c>
      <c r="K26" s="90">
        <v>9.69</v>
      </c>
      <c r="L26" s="33">
        <v>9.3699999999999992</v>
      </c>
      <c r="M26" s="33">
        <v>9.69</v>
      </c>
      <c r="N26" s="33">
        <v>9.3699999999999992</v>
      </c>
      <c r="O26" s="33">
        <v>9.69</v>
      </c>
      <c r="P26" s="33">
        <v>9.69</v>
      </c>
      <c r="Q26" s="33"/>
      <c r="R26" s="54">
        <f t="shared" si="2"/>
        <v>72.22999999999999</v>
      </c>
    </row>
    <row r="27" spans="1:18" x14ac:dyDescent="0.3">
      <c r="B27" s="102"/>
      <c r="C27" s="25"/>
      <c r="D27" s="55" t="s">
        <v>100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/>
      <c r="R27" s="54">
        <f t="shared" si="2"/>
        <v>0</v>
      </c>
    </row>
    <row r="28" spans="1:18" x14ac:dyDescent="0.3">
      <c r="B28" s="102"/>
      <c r="C28" s="25"/>
      <c r="D28" s="55" t="s">
        <v>53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62.66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/>
      <c r="R28" s="54">
        <f t="shared" si="2"/>
        <v>62.66</v>
      </c>
    </row>
    <row r="29" spans="1:18" x14ac:dyDescent="0.3">
      <c r="B29" s="102"/>
      <c r="C29" s="25"/>
      <c r="D29" s="26" t="s">
        <v>18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/>
      <c r="R29" s="54">
        <f t="shared" si="2"/>
        <v>0</v>
      </c>
    </row>
    <row r="30" spans="1:18" x14ac:dyDescent="0.3">
      <c r="B30" s="102"/>
      <c r="C30" s="25"/>
      <c r="D30" s="26" t="s">
        <v>45</v>
      </c>
      <c r="E30" s="33"/>
      <c r="F30" s="33"/>
      <c r="G30" s="33"/>
      <c r="H30" s="33"/>
      <c r="I30" s="39"/>
      <c r="J30" s="44"/>
      <c r="K30" s="34"/>
      <c r="L30" s="33"/>
      <c r="M30" s="33"/>
      <c r="N30" s="33"/>
      <c r="O30" s="33"/>
      <c r="P30" s="33"/>
      <c r="Q30" s="33"/>
      <c r="R30" s="54">
        <f t="shared" si="2"/>
        <v>0</v>
      </c>
    </row>
    <row r="31" spans="1:18" x14ac:dyDescent="0.3">
      <c r="A31" s="56"/>
      <c r="B31" s="102"/>
      <c r="C31" s="56"/>
      <c r="D31" s="57" t="s">
        <v>43</v>
      </c>
      <c r="E31" s="33"/>
      <c r="F31" s="33"/>
      <c r="G31" s="33"/>
      <c r="H31" s="33"/>
      <c r="I31" s="58"/>
      <c r="J31" s="59"/>
      <c r="K31" s="60"/>
      <c r="L31" s="61"/>
      <c r="M31" s="61"/>
      <c r="N31" s="61"/>
      <c r="O31" s="61"/>
      <c r="P31" s="61"/>
      <c r="Q31" s="16"/>
      <c r="R31" s="54">
        <f t="shared" si="2"/>
        <v>0</v>
      </c>
    </row>
    <row r="32" spans="1:18" x14ac:dyDescent="0.3">
      <c r="B32" s="102"/>
      <c r="C32" s="25"/>
      <c r="D32" s="55" t="s">
        <v>54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/>
      <c r="R32" s="54">
        <f t="shared" si="2"/>
        <v>0</v>
      </c>
    </row>
    <row r="33" spans="1:20" x14ac:dyDescent="0.3">
      <c r="B33" s="102"/>
      <c r="C33" s="25"/>
      <c r="D33" s="55" t="s">
        <v>9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18.68</v>
      </c>
      <c r="M33" s="33">
        <v>0</v>
      </c>
      <c r="N33" s="33">
        <v>0</v>
      </c>
      <c r="O33" s="33">
        <v>188</v>
      </c>
      <c r="P33" s="33">
        <v>0</v>
      </c>
      <c r="Q33" s="33"/>
      <c r="R33" s="54">
        <f t="shared" si="2"/>
        <v>206.68</v>
      </c>
    </row>
    <row r="34" spans="1:20" x14ac:dyDescent="0.3">
      <c r="B34" s="102"/>
      <c r="C34" s="25"/>
      <c r="D34" s="26" t="s">
        <v>56</v>
      </c>
      <c r="E34" s="33">
        <v>0</v>
      </c>
      <c r="F34" s="33">
        <v>0</v>
      </c>
      <c r="G34" s="33">
        <v>0</v>
      </c>
      <c r="H34" s="33">
        <v>0</v>
      </c>
      <c r="I34" s="33">
        <v>79.2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/>
      <c r="R34" s="54">
        <f t="shared" si="2"/>
        <v>79.2</v>
      </c>
    </row>
    <row r="35" spans="1:20" x14ac:dyDescent="0.3">
      <c r="B35" s="102"/>
      <c r="C35" s="25"/>
      <c r="D35" s="26" t="s">
        <v>57</v>
      </c>
      <c r="E35" s="33">
        <v>0</v>
      </c>
      <c r="F35" s="33">
        <v>0</v>
      </c>
      <c r="G35" s="33">
        <v>0</v>
      </c>
      <c r="H35" s="90">
        <v>577.52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/>
      <c r="R35" s="54">
        <f t="shared" si="2"/>
        <v>577.52</v>
      </c>
    </row>
    <row r="36" spans="1:20" x14ac:dyDescent="0.3">
      <c r="B36" s="102"/>
      <c r="C36" s="25"/>
      <c r="D36" s="26" t="s">
        <v>58</v>
      </c>
      <c r="E36" s="33">
        <v>200.9</v>
      </c>
      <c r="F36" s="33">
        <v>0</v>
      </c>
      <c r="G36" s="90">
        <v>315.7</v>
      </c>
      <c r="H36" s="33">
        <v>0</v>
      </c>
      <c r="I36" s="33">
        <v>0</v>
      </c>
      <c r="J36" s="33">
        <v>315.7</v>
      </c>
      <c r="K36" s="33">
        <v>0</v>
      </c>
      <c r="L36" s="33">
        <v>0</v>
      </c>
      <c r="M36" s="33">
        <v>200.9</v>
      </c>
      <c r="N36" s="33">
        <v>0</v>
      </c>
      <c r="O36" s="33">
        <v>200.9</v>
      </c>
      <c r="P36" s="33">
        <v>289.8</v>
      </c>
      <c r="Q36" s="33"/>
      <c r="R36" s="54">
        <f t="shared" si="2"/>
        <v>1523.9</v>
      </c>
    </row>
    <row r="37" spans="1:20" x14ac:dyDescent="0.3">
      <c r="B37" s="102"/>
      <c r="C37" s="25"/>
      <c r="D37" s="26" t="s">
        <v>81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/>
      <c r="R37" s="54">
        <f t="shared" si="2"/>
        <v>0</v>
      </c>
    </row>
    <row r="38" spans="1:20" x14ac:dyDescent="0.3">
      <c r="B38" s="102"/>
      <c r="C38" s="25"/>
      <c r="D38" s="26" t="s">
        <v>59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/>
      <c r="R38" s="54">
        <f t="shared" si="2"/>
        <v>0</v>
      </c>
    </row>
    <row r="39" spans="1:20" x14ac:dyDescent="0.3">
      <c r="B39" s="102"/>
      <c r="C39" s="25"/>
      <c r="D39" s="26" t="s">
        <v>60</v>
      </c>
      <c r="E39" s="33">
        <v>0</v>
      </c>
      <c r="F39" s="33">
        <v>0</v>
      </c>
      <c r="G39" s="33">
        <v>2964</v>
      </c>
      <c r="H39" s="33">
        <v>0</v>
      </c>
      <c r="I39" s="33">
        <v>0</v>
      </c>
      <c r="J39" s="33">
        <v>0</v>
      </c>
      <c r="K39" s="33">
        <v>0</v>
      </c>
      <c r="L39" s="33">
        <v>198.59</v>
      </c>
      <c r="M39" s="33">
        <v>0</v>
      </c>
      <c r="N39" s="33">
        <v>0</v>
      </c>
      <c r="O39" s="33">
        <v>0</v>
      </c>
      <c r="P39" s="33">
        <v>0</v>
      </c>
      <c r="Q39" s="33"/>
      <c r="R39" s="54">
        <f t="shared" si="2"/>
        <v>3162.59</v>
      </c>
    </row>
    <row r="40" spans="1:20" x14ac:dyDescent="0.3">
      <c r="B40" s="102"/>
      <c r="C40" s="25"/>
      <c r="D40" s="26" t="s">
        <v>98</v>
      </c>
      <c r="E40" s="33">
        <v>0</v>
      </c>
      <c r="F40" s="33">
        <v>3516.27</v>
      </c>
      <c r="G40" s="33">
        <v>954.74</v>
      </c>
      <c r="H40" s="33">
        <v>0</v>
      </c>
      <c r="I40" s="33">
        <v>0</v>
      </c>
      <c r="J40" s="33">
        <v>83.8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/>
      <c r="R40" s="54">
        <f t="shared" si="2"/>
        <v>4554.8100000000004</v>
      </c>
    </row>
    <row r="41" spans="1:20" x14ac:dyDescent="0.3">
      <c r="B41" s="102"/>
      <c r="C41" s="25"/>
      <c r="D41" s="26" t="s">
        <v>61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/>
      <c r="R41" s="54">
        <f t="shared" si="2"/>
        <v>0</v>
      </c>
    </row>
    <row r="42" spans="1:20" x14ac:dyDescent="0.3">
      <c r="B42" s="102"/>
      <c r="C42" s="25"/>
      <c r="D42" s="26" t="s">
        <v>62</v>
      </c>
      <c r="E42" s="33">
        <v>150</v>
      </c>
      <c r="F42" s="33">
        <v>0</v>
      </c>
      <c r="G42" s="90">
        <v>415.85</v>
      </c>
      <c r="H42" s="33">
        <v>0</v>
      </c>
      <c r="I42" s="33">
        <v>0</v>
      </c>
      <c r="J42" s="33">
        <v>0</v>
      </c>
      <c r="K42" s="33">
        <v>60</v>
      </c>
      <c r="L42" s="33">
        <v>728.13</v>
      </c>
      <c r="M42" s="33">
        <v>129.80000000000001</v>
      </c>
      <c r="N42" s="33">
        <v>0</v>
      </c>
      <c r="O42" s="33">
        <v>500</v>
      </c>
      <c r="P42" s="33">
        <v>234.5</v>
      </c>
      <c r="Q42" s="33"/>
      <c r="R42" s="54">
        <f t="shared" si="2"/>
        <v>2218.2799999999997</v>
      </c>
    </row>
    <row r="43" spans="1:20" ht="15.6" x14ac:dyDescent="0.3">
      <c r="B43" s="102"/>
      <c r="C43" s="25"/>
      <c r="D43" s="26" t="s">
        <v>63</v>
      </c>
      <c r="E43" s="89">
        <f t="shared" ref="E43:P43" si="3">SUM(E23:E42)</f>
        <v>350.9</v>
      </c>
      <c r="F43" s="89">
        <f t="shared" si="3"/>
        <v>3516.27</v>
      </c>
      <c r="G43" s="89">
        <f t="shared" si="3"/>
        <v>4944.25</v>
      </c>
      <c r="H43" s="89">
        <f t="shared" si="3"/>
        <v>676.78</v>
      </c>
      <c r="I43" s="89">
        <f t="shared" si="3"/>
        <v>368.30999999999995</v>
      </c>
      <c r="J43" s="89">
        <f t="shared" si="3"/>
        <v>504.11</v>
      </c>
      <c r="K43" s="89">
        <f t="shared" si="3"/>
        <v>133.36000000000001</v>
      </c>
      <c r="L43" s="89">
        <f t="shared" si="3"/>
        <v>1078.29</v>
      </c>
      <c r="M43" s="89">
        <f t="shared" si="3"/>
        <v>712.66000000000008</v>
      </c>
      <c r="N43" s="89">
        <f t="shared" si="3"/>
        <v>46.73</v>
      </c>
      <c r="O43" s="65">
        <f t="shared" si="3"/>
        <v>934.2</v>
      </c>
      <c r="P43" s="65">
        <f t="shared" si="3"/>
        <v>820.66</v>
      </c>
      <c r="Q43" s="16"/>
      <c r="R43" s="66">
        <f t="shared" si="2"/>
        <v>14086.52</v>
      </c>
      <c r="T43" s="67"/>
    </row>
    <row r="44" spans="1:20" x14ac:dyDescent="0.3">
      <c r="B44" s="25"/>
      <c r="C44" s="25"/>
      <c r="D44" s="26"/>
      <c r="E44" s="33"/>
      <c r="F44" s="33"/>
      <c r="G44" s="33"/>
      <c r="H44" s="33"/>
      <c r="I44" s="39"/>
      <c r="J44" s="44"/>
      <c r="K44" s="34"/>
      <c r="L44" s="33"/>
      <c r="M44" s="33"/>
      <c r="N44" s="33"/>
      <c r="O44" s="33"/>
      <c r="P44" s="33"/>
      <c r="Q44" s="16"/>
      <c r="R44" s="41"/>
    </row>
    <row r="45" spans="1:20" ht="15" thickBot="1" x14ac:dyDescent="0.35">
      <c r="A45" s="68"/>
      <c r="B45" s="69"/>
      <c r="C45" s="69"/>
      <c r="D45" s="68" t="s">
        <v>64</v>
      </c>
      <c r="E45" s="70">
        <f t="shared" ref="E45:P45" si="4">E21-E43</f>
        <v>4149.1000000000004</v>
      </c>
      <c r="F45" s="70">
        <f t="shared" si="4"/>
        <v>-3416.27</v>
      </c>
      <c r="G45" s="70">
        <f t="shared" si="4"/>
        <v>-3610.25</v>
      </c>
      <c r="H45" s="70">
        <f t="shared" si="4"/>
        <v>2277.08</v>
      </c>
      <c r="I45" s="70">
        <f t="shared" si="4"/>
        <v>5036.6900000000005</v>
      </c>
      <c r="J45" s="70">
        <f t="shared" si="4"/>
        <v>1705.8899999999999</v>
      </c>
      <c r="K45" s="70">
        <f t="shared" si="4"/>
        <v>8081.5800000000008</v>
      </c>
      <c r="L45" s="70">
        <f t="shared" si="4"/>
        <v>141.76999999999998</v>
      </c>
      <c r="M45" s="70">
        <f t="shared" si="4"/>
        <v>-366.2600000000001</v>
      </c>
      <c r="N45" s="70">
        <f t="shared" si="4"/>
        <v>212.28</v>
      </c>
      <c r="O45" s="70">
        <f t="shared" si="4"/>
        <v>-243.0100000000001</v>
      </c>
      <c r="P45" s="70">
        <f t="shared" si="4"/>
        <v>-429.35999999999996</v>
      </c>
      <c r="Q45" s="71"/>
      <c r="R45" s="95">
        <f t="shared" si="2"/>
        <v>13539.24</v>
      </c>
    </row>
    <row r="46" spans="1:20" ht="15" thickTop="1" x14ac:dyDescent="0.3">
      <c r="B46" s="25"/>
      <c r="C46" s="25"/>
      <c r="D46" s="26"/>
      <c r="E46" s="49"/>
      <c r="F46" s="49"/>
      <c r="G46" s="49"/>
      <c r="H46" s="49"/>
      <c r="I46" s="50"/>
      <c r="J46" s="73"/>
      <c r="K46" s="52"/>
      <c r="L46" s="49"/>
      <c r="M46" s="49"/>
      <c r="N46" s="49"/>
      <c r="O46" s="49"/>
      <c r="P46" s="49"/>
      <c r="Q46" s="16"/>
      <c r="R46" s="49"/>
    </row>
    <row r="47" spans="1:20" x14ac:dyDescent="0.3">
      <c r="B47" s="103"/>
      <c r="D47" s="26" t="s">
        <v>66</v>
      </c>
      <c r="E47" s="33"/>
      <c r="F47" s="27"/>
      <c r="G47" s="27"/>
      <c r="H47" s="27"/>
      <c r="I47" s="28"/>
      <c r="J47" s="27"/>
      <c r="K47" s="30"/>
      <c r="L47" s="27"/>
      <c r="M47" s="27"/>
      <c r="N47" s="27"/>
      <c r="O47" s="27"/>
      <c r="P47" s="27"/>
      <c r="Q47" s="27"/>
      <c r="R47" s="77"/>
    </row>
    <row r="48" spans="1:20" ht="15" thickBot="1" x14ac:dyDescent="0.35">
      <c r="B48" s="103"/>
      <c r="D48" s="26" t="s">
        <v>68</v>
      </c>
      <c r="E48" s="91">
        <v>28154.880000000001</v>
      </c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3"/>
      <c r="R48" s="77"/>
    </row>
    <row r="49" spans="2:18" ht="15" thickTop="1" x14ac:dyDescent="0.3">
      <c r="B49" s="103"/>
      <c r="D49" s="26" t="s">
        <v>82</v>
      </c>
      <c r="E49" s="92">
        <v>22.82</v>
      </c>
      <c r="F49" s="49"/>
      <c r="G49" s="49"/>
      <c r="H49" s="49"/>
      <c r="I49" s="50"/>
      <c r="J49" s="84"/>
      <c r="K49" s="52"/>
      <c r="L49" s="49"/>
      <c r="M49" s="49"/>
      <c r="N49" s="49"/>
      <c r="O49" s="49"/>
      <c r="P49" s="49"/>
      <c r="Q49" s="85"/>
      <c r="R49" s="75"/>
    </row>
    <row r="50" spans="2:18" x14ac:dyDescent="0.3">
      <c r="D50" s="26" t="s">
        <v>101</v>
      </c>
      <c r="E50" s="93">
        <v>216</v>
      </c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86"/>
    </row>
    <row r="51" spans="2:18" x14ac:dyDescent="0.3">
      <c r="D51" s="26"/>
      <c r="E51" s="94">
        <f>SUM(E48:E50)</f>
        <v>28393.7</v>
      </c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86"/>
    </row>
    <row r="52" spans="2:18" x14ac:dyDescent="0.3">
      <c r="D52" s="2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86"/>
    </row>
    <row r="53" spans="2:18" x14ac:dyDescent="0.3">
      <c r="D53" s="26"/>
      <c r="E53" s="56"/>
      <c r="F53" s="56"/>
    </row>
    <row r="54" spans="2:18" x14ac:dyDescent="0.3">
      <c r="D54" s="26"/>
      <c r="E54" s="56"/>
      <c r="F54" s="56"/>
    </row>
    <row r="55" spans="2:18" x14ac:dyDescent="0.3">
      <c r="D55" s="26"/>
    </row>
    <row r="56" spans="2:18" x14ac:dyDescent="0.3">
      <c r="D56" s="26"/>
    </row>
    <row r="57" spans="2:18" x14ac:dyDescent="0.3">
      <c r="D57" s="26"/>
    </row>
  </sheetData>
  <mergeCells count="4">
    <mergeCell ref="B1:D3"/>
    <mergeCell ref="B5:B21"/>
    <mergeCell ref="B22:B43"/>
    <mergeCell ref="B47:B49"/>
  </mergeCells>
  <phoneticPr fontId="17" type="noConversion"/>
  <pageMargins left="0.7" right="0.7" top="0.75" bottom="0.75" header="0.3" footer="0.3"/>
  <pageSetup paperSize="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F4C21-831D-448D-83AB-09FC261097D3}">
  <sheetPr>
    <pageSetUpPr fitToPage="1"/>
  </sheetPr>
  <dimension ref="A1:AA49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K40" sqref="K40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customWidth="1"/>
    <col min="6" max="6" width="9.21875" customWidth="1"/>
    <col min="7" max="8" width="8.8867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27" ht="15" customHeight="1" x14ac:dyDescent="0.3">
      <c r="B1" s="100" t="s">
        <v>102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27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27" x14ac:dyDescent="0.3">
      <c r="B3" s="100"/>
      <c r="C3" s="100"/>
      <c r="D3" s="101"/>
      <c r="E3" s="20" t="s">
        <v>103</v>
      </c>
      <c r="F3" s="20" t="s">
        <v>104</v>
      </c>
      <c r="G3" s="20" t="s">
        <v>105</v>
      </c>
      <c r="H3" s="20" t="s">
        <v>106</v>
      </c>
      <c r="I3" s="21" t="s">
        <v>107</v>
      </c>
      <c r="J3" s="22" t="s">
        <v>108</v>
      </c>
      <c r="K3" s="23" t="s">
        <v>109</v>
      </c>
      <c r="L3" s="20" t="s">
        <v>110</v>
      </c>
      <c r="M3" s="20" t="s">
        <v>111</v>
      </c>
      <c r="N3" s="20" t="s">
        <v>112</v>
      </c>
      <c r="O3" s="20" t="s">
        <v>113</v>
      </c>
      <c r="P3" s="20" t="s">
        <v>114</v>
      </c>
      <c r="Q3" s="20"/>
      <c r="R3" s="24" t="s">
        <v>115</v>
      </c>
    </row>
    <row r="4" spans="1:27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27" x14ac:dyDescent="0.3">
      <c r="A5" s="32"/>
      <c r="B5" s="102" t="s">
        <v>39</v>
      </c>
      <c r="C5" s="25"/>
      <c r="D5" s="26" t="s">
        <v>40</v>
      </c>
      <c r="E5" s="33">
        <f>88+70</f>
        <v>158</v>
      </c>
      <c r="F5" s="33">
        <f>220+70</f>
        <v>290</v>
      </c>
      <c r="G5" s="33">
        <v>0</v>
      </c>
      <c r="H5" s="33">
        <v>360</v>
      </c>
      <c r="I5" s="33">
        <f>268.5+105</f>
        <v>373.5</v>
      </c>
      <c r="J5" s="33">
        <f>225+35</f>
        <v>260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27"/>
      <c r="R5" s="35">
        <f>SUM(E5:P5)</f>
        <v>1441.5</v>
      </c>
    </row>
    <row r="6" spans="1:27" x14ac:dyDescent="0.3">
      <c r="B6" s="102"/>
      <c r="C6" s="25"/>
      <c r="D6" s="26" t="s">
        <v>6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33"/>
      <c r="R6" s="35">
        <f t="shared" ref="R6:R41" si="0">SUM(E6:P6)</f>
        <v>0</v>
      </c>
    </row>
    <row r="7" spans="1:27" x14ac:dyDescent="0.3">
      <c r="B7" s="102"/>
      <c r="C7" s="25"/>
      <c r="D7" s="26" t="s">
        <v>45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3"/>
      <c r="R7" s="35">
        <f t="shared" si="0"/>
        <v>0</v>
      </c>
      <c r="T7" s="98"/>
    </row>
    <row r="8" spans="1:27" x14ac:dyDescent="0.3">
      <c r="B8" s="102"/>
      <c r="C8" s="25"/>
      <c r="D8" s="26" t="s">
        <v>19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/>
      <c r="R8" s="35">
        <f t="shared" si="0"/>
        <v>0</v>
      </c>
    </row>
    <row r="9" spans="1:27" x14ac:dyDescent="0.3">
      <c r="B9" s="102"/>
      <c r="C9" s="25"/>
      <c r="D9" s="26" t="s">
        <v>80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/>
      <c r="R9" s="35">
        <f t="shared" si="0"/>
        <v>0</v>
      </c>
      <c r="S9" s="33"/>
      <c r="T9" s="33"/>
      <c r="U9" s="33"/>
      <c r="V9" s="33"/>
      <c r="W9" s="33"/>
      <c r="X9" s="33"/>
      <c r="Y9" s="33"/>
      <c r="Z9" s="33"/>
      <c r="AA9" s="33"/>
    </row>
    <row r="10" spans="1:27" x14ac:dyDescent="0.3">
      <c r="B10" s="102"/>
      <c r="C10" s="25"/>
      <c r="D10" s="26" t="s">
        <v>46</v>
      </c>
      <c r="E10" s="33">
        <v>0</v>
      </c>
      <c r="F10" s="33">
        <v>0</v>
      </c>
      <c r="G10" s="33">
        <v>0</v>
      </c>
      <c r="H10" s="33">
        <v>0</v>
      </c>
      <c r="I10" s="33">
        <v>15</v>
      </c>
      <c r="J10" s="33">
        <v>61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/>
      <c r="R10" s="35">
        <f t="shared" si="0"/>
        <v>76</v>
      </c>
    </row>
    <row r="11" spans="1:27" x14ac:dyDescent="0.3">
      <c r="B11" s="102"/>
      <c r="C11" s="25"/>
      <c r="D11" s="26" t="s">
        <v>18</v>
      </c>
      <c r="E11" s="33">
        <v>0</v>
      </c>
      <c r="F11" s="33">
        <v>506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/>
      <c r="R11" s="35">
        <f t="shared" si="0"/>
        <v>506</v>
      </c>
    </row>
    <row r="12" spans="1:27" x14ac:dyDescent="0.3">
      <c r="B12" s="102"/>
      <c r="C12" s="25"/>
      <c r="D12" s="26" t="s">
        <v>9</v>
      </c>
      <c r="E12" s="33">
        <v>190</v>
      </c>
      <c r="F12" s="33">
        <v>376</v>
      </c>
      <c r="G12" s="33">
        <v>175</v>
      </c>
      <c r="H12" s="33">
        <v>175</v>
      </c>
      <c r="I12" s="33">
        <v>175</v>
      </c>
      <c r="J12" s="33">
        <v>226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/>
      <c r="R12" s="35">
        <f t="shared" si="0"/>
        <v>1317</v>
      </c>
    </row>
    <row r="13" spans="1:27" x14ac:dyDescent="0.3">
      <c r="B13" s="102"/>
      <c r="C13" s="25"/>
      <c r="D13" s="26" t="s">
        <v>47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/>
      <c r="R13" s="35">
        <f t="shared" si="0"/>
        <v>0</v>
      </c>
    </row>
    <row r="14" spans="1:27" x14ac:dyDescent="0.3">
      <c r="B14" s="102"/>
      <c r="C14" s="25"/>
      <c r="D14" s="26" t="s">
        <v>98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44"/>
      <c r="R14" s="35">
        <f t="shared" si="0"/>
        <v>0</v>
      </c>
    </row>
    <row r="15" spans="1:27" x14ac:dyDescent="0.3">
      <c r="B15" s="102"/>
      <c r="C15" s="25"/>
      <c r="D15" s="26" t="s">
        <v>83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44"/>
      <c r="R15" s="35">
        <f t="shared" si="0"/>
        <v>0</v>
      </c>
    </row>
    <row r="16" spans="1:27" x14ac:dyDescent="0.3">
      <c r="B16" s="102"/>
      <c r="C16" s="25"/>
      <c r="D16" s="26" t="s">
        <v>75</v>
      </c>
      <c r="E16" s="33">
        <v>0</v>
      </c>
      <c r="F16" s="33">
        <v>0</v>
      </c>
      <c r="G16" s="33">
        <v>0</v>
      </c>
      <c r="H16" s="33">
        <v>0</v>
      </c>
      <c r="I16" s="33">
        <v>10.02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44"/>
      <c r="R16" s="35">
        <f t="shared" si="0"/>
        <v>10.02</v>
      </c>
    </row>
    <row r="17" spans="1:18" x14ac:dyDescent="0.3">
      <c r="B17" s="102"/>
      <c r="C17" s="25"/>
      <c r="D17" s="26" t="s">
        <v>48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44"/>
      <c r="R17" s="35">
        <f t="shared" si="0"/>
        <v>0</v>
      </c>
    </row>
    <row r="18" spans="1:18" x14ac:dyDescent="0.3">
      <c r="A18" s="32"/>
      <c r="B18" s="102"/>
      <c r="C18" s="25"/>
      <c r="D18" s="26" t="s">
        <v>16</v>
      </c>
      <c r="E18" s="88">
        <f>SUM(E5:E17)</f>
        <v>348</v>
      </c>
      <c r="F18" s="88">
        <f>SUM(F5:F17)</f>
        <v>1172</v>
      </c>
      <c r="G18" s="88">
        <f>SUM(G5:G17)</f>
        <v>175</v>
      </c>
      <c r="H18" s="88">
        <f>SUM(H5:H17)</f>
        <v>535</v>
      </c>
      <c r="I18" s="88">
        <f>SUM(I5:I17)</f>
        <v>573.52</v>
      </c>
      <c r="J18" s="88">
        <f>SUM(J5:J17)</f>
        <v>547</v>
      </c>
      <c r="K18" s="88">
        <f>SUM(K5:K17)</f>
        <v>0</v>
      </c>
      <c r="L18" s="88">
        <f>SUM(L5:L17)</f>
        <v>0</v>
      </c>
      <c r="M18" s="88">
        <f>SUM(M5:M17)</f>
        <v>0</v>
      </c>
      <c r="N18" s="88">
        <f>SUM(N5:N17)</f>
        <v>0</v>
      </c>
      <c r="O18" s="88">
        <f>SUM(O5:O17)</f>
        <v>0</v>
      </c>
      <c r="P18" s="88">
        <f>SUM(P5:P17)</f>
        <v>0</v>
      </c>
      <c r="Q18" s="47"/>
      <c r="R18" s="48">
        <f t="shared" si="0"/>
        <v>3350.52</v>
      </c>
    </row>
    <row r="19" spans="1:18" x14ac:dyDescent="0.3">
      <c r="B19" s="102" t="s">
        <v>49</v>
      </c>
      <c r="C19" s="25"/>
      <c r="D19" s="26"/>
      <c r="E19" s="49"/>
      <c r="F19" s="49"/>
      <c r="G19" s="49"/>
      <c r="H19" s="49"/>
      <c r="I19" s="50"/>
      <c r="J19" s="51"/>
      <c r="K19" s="52"/>
      <c r="L19" s="49"/>
      <c r="M19" s="49"/>
      <c r="N19" s="49"/>
      <c r="O19" s="49"/>
      <c r="P19" s="49"/>
      <c r="Q19" s="16"/>
      <c r="R19" s="53"/>
    </row>
    <row r="20" spans="1:18" x14ac:dyDescent="0.3">
      <c r="B20" s="102"/>
      <c r="C20" s="25"/>
      <c r="D20" s="26" t="s">
        <v>50</v>
      </c>
      <c r="E20" s="33">
        <v>250</v>
      </c>
      <c r="F20" s="33">
        <v>0</v>
      </c>
      <c r="G20" s="33">
        <v>0</v>
      </c>
      <c r="H20" s="33">
        <v>0</v>
      </c>
      <c r="I20" s="33">
        <v>0</v>
      </c>
      <c r="J20" s="33">
        <v>250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/>
      <c r="R20" s="54">
        <f t="shared" si="0"/>
        <v>500</v>
      </c>
    </row>
    <row r="21" spans="1:18" x14ac:dyDescent="0.3">
      <c r="A21">
        <v>7700</v>
      </c>
      <c r="B21" s="102"/>
      <c r="C21" s="25"/>
      <c r="D21" s="26" t="s">
        <v>51</v>
      </c>
      <c r="E21" s="33">
        <v>0</v>
      </c>
      <c r="F21" s="33">
        <v>22.12</v>
      </c>
      <c r="G21" s="33">
        <v>0</v>
      </c>
      <c r="H21" s="33">
        <v>0</v>
      </c>
      <c r="I21" s="33">
        <v>24.09</v>
      </c>
      <c r="J21" s="33">
        <v>25.73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/>
      <c r="R21" s="54">
        <f t="shared" si="0"/>
        <v>71.94</v>
      </c>
    </row>
    <row r="22" spans="1:18" x14ac:dyDescent="0.3">
      <c r="A22">
        <v>7701</v>
      </c>
      <c r="B22" s="102"/>
      <c r="C22" s="25"/>
      <c r="D22" s="55" t="s">
        <v>52</v>
      </c>
      <c r="E22" s="33">
        <v>0</v>
      </c>
      <c r="F22" s="33">
        <v>19.920000000000002</v>
      </c>
      <c r="G22" s="33">
        <v>0</v>
      </c>
      <c r="H22" s="33">
        <v>0</v>
      </c>
      <c r="I22" s="33">
        <v>25.07</v>
      </c>
      <c r="J22" s="33">
        <v>82.46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/>
      <c r="R22" s="54">
        <f t="shared" si="0"/>
        <v>127.44999999999999</v>
      </c>
    </row>
    <row r="23" spans="1:18" x14ac:dyDescent="0.3">
      <c r="B23" s="102"/>
      <c r="C23" s="25"/>
      <c r="D23" s="55" t="s">
        <v>99</v>
      </c>
      <c r="E23" s="33">
        <v>9.7100000000000009</v>
      </c>
      <c r="F23" s="33">
        <v>9.69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/>
      <c r="R23" s="54">
        <f t="shared" si="0"/>
        <v>19.399999999999999</v>
      </c>
    </row>
    <row r="24" spans="1:18" x14ac:dyDescent="0.3">
      <c r="B24" s="102"/>
      <c r="C24" s="25"/>
      <c r="D24" s="55" t="s">
        <v>100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/>
      <c r="R24" s="54">
        <f t="shared" si="0"/>
        <v>0</v>
      </c>
    </row>
    <row r="25" spans="1:18" x14ac:dyDescent="0.3">
      <c r="B25" s="102"/>
      <c r="C25" s="25"/>
      <c r="D25" s="55" t="s">
        <v>53</v>
      </c>
      <c r="E25" s="33">
        <v>62.62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/>
      <c r="R25" s="54">
        <f t="shared" si="0"/>
        <v>62.62</v>
      </c>
    </row>
    <row r="26" spans="1:18" x14ac:dyDescent="0.3">
      <c r="B26" s="102"/>
      <c r="C26" s="25"/>
      <c r="D26" s="26" t="s">
        <v>18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/>
      <c r="R26" s="54">
        <f t="shared" si="0"/>
        <v>0</v>
      </c>
    </row>
    <row r="27" spans="1:18" x14ac:dyDescent="0.3">
      <c r="B27" s="102"/>
      <c r="C27" s="25"/>
      <c r="D27" s="26" t="s">
        <v>45</v>
      </c>
      <c r="E27" s="33"/>
      <c r="F27" s="33"/>
      <c r="G27" s="33"/>
      <c r="H27" s="33"/>
      <c r="I27" s="39"/>
      <c r="J27" s="44"/>
      <c r="K27" s="34"/>
      <c r="L27" s="33"/>
      <c r="M27" s="33"/>
      <c r="N27" s="33"/>
      <c r="O27" s="33"/>
      <c r="P27" s="33"/>
      <c r="Q27" s="33"/>
      <c r="R27" s="54">
        <f t="shared" si="0"/>
        <v>0</v>
      </c>
    </row>
    <row r="28" spans="1:18" x14ac:dyDescent="0.3">
      <c r="A28" s="56"/>
      <c r="B28" s="102"/>
      <c r="C28" s="56"/>
      <c r="D28" s="57" t="s">
        <v>43</v>
      </c>
      <c r="E28" s="33"/>
      <c r="F28" s="33"/>
      <c r="G28" s="33"/>
      <c r="H28" s="33"/>
      <c r="I28" s="58"/>
      <c r="J28" s="59"/>
      <c r="K28" s="60"/>
      <c r="L28" s="61"/>
      <c r="M28" s="61"/>
      <c r="N28" s="61"/>
      <c r="O28" s="61"/>
      <c r="P28" s="61"/>
      <c r="Q28" s="16"/>
      <c r="R28" s="54">
        <f t="shared" si="0"/>
        <v>0</v>
      </c>
    </row>
    <row r="29" spans="1:18" x14ac:dyDescent="0.3">
      <c r="B29" s="102"/>
      <c r="C29" s="25"/>
      <c r="D29" s="55" t="s">
        <v>54</v>
      </c>
      <c r="E29" s="33">
        <v>77.86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/>
      <c r="R29" s="54">
        <f t="shared" si="0"/>
        <v>77.86</v>
      </c>
    </row>
    <row r="30" spans="1:18" x14ac:dyDescent="0.3">
      <c r="B30" s="102"/>
      <c r="C30" s="25"/>
      <c r="D30" s="55" t="s">
        <v>9</v>
      </c>
      <c r="E30" s="33">
        <v>175</v>
      </c>
      <c r="F30" s="33">
        <v>175</v>
      </c>
      <c r="G30" s="33">
        <v>175</v>
      </c>
      <c r="H30" s="33">
        <v>175</v>
      </c>
      <c r="I30" s="33">
        <v>175</v>
      </c>
      <c r="J30" s="33">
        <v>175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/>
      <c r="R30" s="54">
        <f>SUM(E30:P30)</f>
        <v>1050</v>
      </c>
    </row>
    <row r="31" spans="1:18" x14ac:dyDescent="0.3">
      <c r="B31" s="102"/>
      <c r="C31" s="25"/>
      <c r="D31" s="26" t="s">
        <v>56</v>
      </c>
      <c r="E31" s="33">
        <v>0</v>
      </c>
      <c r="F31" s="33">
        <v>0</v>
      </c>
      <c r="G31" s="33">
        <v>0</v>
      </c>
      <c r="H31" s="33">
        <v>0</v>
      </c>
      <c r="I31" s="33">
        <v>110.4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/>
      <c r="R31" s="54">
        <f t="shared" si="0"/>
        <v>110.4</v>
      </c>
    </row>
    <row r="32" spans="1:18" x14ac:dyDescent="0.3">
      <c r="B32" s="102"/>
      <c r="C32" s="25"/>
      <c r="D32" s="26" t="s">
        <v>57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/>
      <c r="R32" s="54">
        <f t="shared" si="0"/>
        <v>0</v>
      </c>
    </row>
    <row r="33" spans="1:20" x14ac:dyDescent="0.3">
      <c r="B33" s="102"/>
      <c r="C33" s="25"/>
      <c r="D33" s="26" t="s">
        <v>58</v>
      </c>
      <c r="E33" s="33">
        <v>0</v>
      </c>
      <c r="F33" s="33">
        <v>200.9</v>
      </c>
      <c r="G33" s="33">
        <v>0</v>
      </c>
      <c r="H33" s="33">
        <v>0</v>
      </c>
      <c r="I33" s="33">
        <v>200.9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/>
      <c r="R33" s="54">
        <f t="shared" si="0"/>
        <v>401.8</v>
      </c>
    </row>
    <row r="34" spans="1:20" x14ac:dyDescent="0.3">
      <c r="B34" s="102"/>
      <c r="C34" s="25"/>
      <c r="D34" s="26" t="s">
        <v>81</v>
      </c>
      <c r="E34" s="33">
        <v>99.6</v>
      </c>
      <c r="F34" s="33">
        <v>189.59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/>
      <c r="R34" s="54">
        <f t="shared" si="0"/>
        <v>289.19</v>
      </c>
    </row>
    <row r="35" spans="1:20" x14ac:dyDescent="0.3">
      <c r="B35" s="102"/>
      <c r="C35" s="25"/>
      <c r="D35" s="26" t="s">
        <v>59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/>
      <c r="R35" s="54">
        <f t="shared" si="0"/>
        <v>0</v>
      </c>
    </row>
    <row r="36" spans="1:20" x14ac:dyDescent="0.3">
      <c r="B36" s="102"/>
      <c r="C36" s="25"/>
      <c r="D36" s="26" t="s">
        <v>60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694.9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/>
      <c r="R36" s="54">
        <f t="shared" si="0"/>
        <v>694.9</v>
      </c>
    </row>
    <row r="37" spans="1:20" x14ac:dyDescent="0.3">
      <c r="B37" s="102"/>
      <c r="C37" s="25"/>
      <c r="D37" s="26" t="s">
        <v>98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/>
      <c r="R37" s="54">
        <f t="shared" si="0"/>
        <v>0</v>
      </c>
    </row>
    <row r="38" spans="1:20" x14ac:dyDescent="0.3">
      <c r="B38" s="102"/>
      <c r="C38" s="25"/>
      <c r="D38" s="26" t="s">
        <v>62</v>
      </c>
      <c r="E38" s="33">
        <v>270.08</v>
      </c>
      <c r="F38" s="33">
        <f>167.03+138.5</f>
        <v>305.52999999999997</v>
      </c>
      <c r="G38" s="33">
        <v>0</v>
      </c>
      <c r="H38" s="33">
        <v>0</v>
      </c>
      <c r="I38" s="33">
        <v>43</v>
      </c>
      <c r="J38" s="33">
        <v>39.979999999999997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/>
      <c r="R38" s="54">
        <f t="shared" si="0"/>
        <v>658.58999999999992</v>
      </c>
    </row>
    <row r="39" spans="1:20" ht="15.6" x14ac:dyDescent="0.3">
      <c r="B39" s="102"/>
      <c r="C39" s="25"/>
      <c r="D39" s="26" t="s">
        <v>63</v>
      </c>
      <c r="E39" s="89">
        <f t="shared" ref="E39:P39" si="1">SUM(E20:E38)</f>
        <v>944.87000000000012</v>
      </c>
      <c r="F39" s="89">
        <f t="shared" si="1"/>
        <v>922.75</v>
      </c>
      <c r="G39" s="89">
        <f t="shared" si="1"/>
        <v>175</v>
      </c>
      <c r="H39" s="89">
        <f t="shared" si="1"/>
        <v>175</v>
      </c>
      <c r="I39" s="89">
        <f t="shared" si="1"/>
        <v>578.46</v>
      </c>
      <c r="J39" s="89">
        <f t="shared" si="1"/>
        <v>1268.0700000000002</v>
      </c>
      <c r="K39" s="89">
        <f t="shared" si="1"/>
        <v>0</v>
      </c>
      <c r="L39" s="89">
        <f t="shared" si="1"/>
        <v>0</v>
      </c>
      <c r="M39" s="89">
        <f t="shared" si="1"/>
        <v>0</v>
      </c>
      <c r="N39" s="89">
        <f t="shared" si="1"/>
        <v>0</v>
      </c>
      <c r="O39" s="89">
        <f t="shared" si="1"/>
        <v>0</v>
      </c>
      <c r="P39" s="89">
        <f t="shared" si="1"/>
        <v>0</v>
      </c>
      <c r="Q39" s="16"/>
      <c r="R39" s="66">
        <f t="shared" si="0"/>
        <v>4064.15</v>
      </c>
      <c r="T39" s="67"/>
    </row>
    <row r="40" spans="1:20" x14ac:dyDescent="0.3">
      <c r="B40" s="25"/>
      <c r="C40" s="25"/>
      <c r="D40" s="26"/>
      <c r="E40" s="33"/>
      <c r="F40" s="33"/>
      <c r="G40" s="33"/>
      <c r="H40" s="33"/>
      <c r="I40" s="39"/>
      <c r="J40" s="44"/>
      <c r="K40" s="34"/>
      <c r="L40" s="33"/>
      <c r="M40" s="33"/>
      <c r="N40" s="33"/>
      <c r="O40" s="33"/>
      <c r="P40" s="33"/>
      <c r="Q40" s="16"/>
      <c r="R40" s="41"/>
    </row>
    <row r="41" spans="1:20" ht="15" thickBot="1" x14ac:dyDescent="0.35">
      <c r="A41" s="68"/>
      <c r="B41" s="69"/>
      <c r="C41" s="69"/>
      <c r="D41" s="68" t="s">
        <v>64</v>
      </c>
      <c r="E41" s="70">
        <f t="shared" ref="E41:P41" si="2">E18-E39</f>
        <v>-596.87000000000012</v>
      </c>
      <c r="F41" s="70">
        <f t="shared" si="2"/>
        <v>249.25</v>
      </c>
      <c r="G41" s="70">
        <f t="shared" si="2"/>
        <v>0</v>
      </c>
      <c r="H41" s="70">
        <f t="shared" si="2"/>
        <v>360</v>
      </c>
      <c r="I41" s="70">
        <f t="shared" si="2"/>
        <v>-4.9400000000000546</v>
      </c>
      <c r="J41" s="70">
        <f t="shared" si="2"/>
        <v>-721.07000000000016</v>
      </c>
      <c r="K41" s="70">
        <f t="shared" si="2"/>
        <v>0</v>
      </c>
      <c r="L41" s="70">
        <f t="shared" si="2"/>
        <v>0</v>
      </c>
      <c r="M41" s="70">
        <f t="shared" si="2"/>
        <v>0</v>
      </c>
      <c r="N41" s="70">
        <f t="shared" si="2"/>
        <v>0</v>
      </c>
      <c r="O41" s="70">
        <f t="shared" si="2"/>
        <v>0</v>
      </c>
      <c r="P41" s="70">
        <f t="shared" si="2"/>
        <v>0</v>
      </c>
      <c r="Q41" s="71"/>
      <c r="R41" s="95">
        <f t="shared" si="0"/>
        <v>-713.63000000000034</v>
      </c>
    </row>
    <row r="42" spans="1:20" ht="15" thickTop="1" x14ac:dyDescent="0.3">
      <c r="B42" s="25"/>
      <c r="C42" s="25"/>
      <c r="D42" s="26"/>
      <c r="E42" s="49"/>
      <c r="F42" s="49"/>
      <c r="G42" s="49"/>
      <c r="H42" s="49"/>
      <c r="I42" s="50"/>
      <c r="J42" s="73"/>
      <c r="K42" s="52"/>
      <c r="L42" s="49"/>
      <c r="M42" s="49"/>
      <c r="N42" s="49"/>
      <c r="O42" s="49"/>
      <c r="P42" s="49"/>
      <c r="Q42" s="16"/>
      <c r="R42" s="49"/>
    </row>
    <row r="43" spans="1:20" x14ac:dyDescent="0.3">
      <c r="D43" s="26"/>
      <c r="E43" s="9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86"/>
    </row>
    <row r="44" spans="1:20" x14ac:dyDescent="0.3">
      <c r="D44" s="26"/>
      <c r="E44" s="56"/>
      <c r="F44" s="56"/>
      <c r="G44" s="56"/>
      <c r="H44" s="56"/>
      <c r="I44" s="97"/>
      <c r="J44" s="56"/>
      <c r="K44" s="56"/>
      <c r="L44" s="56"/>
      <c r="M44" s="56"/>
      <c r="N44" s="56"/>
      <c r="O44" s="56"/>
      <c r="P44" s="56"/>
      <c r="Q44" s="86"/>
    </row>
    <row r="45" spans="1:20" x14ac:dyDescent="0.3">
      <c r="D45" s="26"/>
      <c r="E45" s="56"/>
      <c r="F45" s="56"/>
    </row>
    <row r="46" spans="1:20" x14ac:dyDescent="0.3">
      <c r="D46" s="26"/>
      <c r="E46" s="56"/>
      <c r="F46" s="56"/>
    </row>
    <row r="47" spans="1:20" x14ac:dyDescent="0.3">
      <c r="D47" s="26"/>
    </row>
    <row r="48" spans="1:20" x14ac:dyDescent="0.3">
      <c r="D48" s="26"/>
    </row>
    <row r="49" spans="4:4" x14ac:dyDescent="0.3">
      <c r="D49" s="26"/>
    </row>
  </sheetData>
  <mergeCells count="3">
    <mergeCell ref="B1:D3"/>
    <mergeCell ref="B5:B18"/>
    <mergeCell ref="B19:B39"/>
  </mergeCells>
  <phoneticPr fontId="17" type="noConversion"/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52"/>
  <sheetViews>
    <sheetView workbookViewId="0">
      <pane xSplit="4" ySplit="3" topLeftCell="G4" activePane="bottomRight" state="frozen"/>
      <selection pane="topRight" activeCell="E1" sqref="E1"/>
      <selection pane="bottomLeft" activeCell="A4" sqref="A4"/>
      <selection pane="bottomRight" activeCell="R5" sqref="R5:R9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bestFit="1" customWidth="1"/>
    <col min="6" max="6" width="9.2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18" ht="15" customHeight="1" x14ac:dyDescent="0.3">
      <c r="B1" s="100" t="s">
        <v>23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18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18" x14ac:dyDescent="0.3">
      <c r="B3" s="100"/>
      <c r="C3" s="100"/>
      <c r="D3" s="101"/>
      <c r="E3" s="20" t="s">
        <v>26</v>
      </c>
      <c r="F3" s="20" t="s">
        <v>27</v>
      </c>
      <c r="G3" s="20" t="s">
        <v>28</v>
      </c>
      <c r="H3" s="20" t="s">
        <v>29</v>
      </c>
      <c r="I3" s="21" t="s">
        <v>30</v>
      </c>
      <c r="J3" s="22" t="s">
        <v>31</v>
      </c>
      <c r="K3" s="23" t="s">
        <v>32</v>
      </c>
      <c r="L3" s="20" t="s">
        <v>33</v>
      </c>
      <c r="M3" s="20" t="s">
        <v>34</v>
      </c>
      <c r="N3" s="20" t="s">
        <v>35</v>
      </c>
      <c r="O3" s="20" t="s">
        <v>36</v>
      </c>
      <c r="P3" s="20" t="s">
        <v>37</v>
      </c>
      <c r="Q3" s="20"/>
      <c r="R3" s="24" t="s">
        <v>38</v>
      </c>
    </row>
    <row r="4" spans="1:18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18" x14ac:dyDescent="0.3">
      <c r="A5" s="32"/>
      <c r="B5" s="102" t="s">
        <v>39</v>
      </c>
      <c r="C5" s="25"/>
      <c r="D5" s="26" t="s">
        <v>40</v>
      </c>
      <c r="E5" s="33"/>
      <c r="F5" s="27">
        <f>141+225</f>
        <v>366</v>
      </c>
      <c r="G5" s="33"/>
      <c r="H5" s="33"/>
      <c r="I5" s="28">
        <f>60+142+62</f>
        <v>264</v>
      </c>
      <c r="J5" s="29">
        <f>45+45+45+30</f>
        <v>165</v>
      </c>
      <c r="K5" s="34"/>
      <c r="L5" s="34"/>
      <c r="M5" s="34"/>
      <c r="N5" s="34">
        <f>225+225</f>
        <v>450</v>
      </c>
      <c r="O5" s="34"/>
      <c r="P5" s="34">
        <v>30</v>
      </c>
      <c r="Q5" s="27"/>
      <c r="R5" s="35">
        <f>SUM(E5:P5)</f>
        <v>1275</v>
      </c>
    </row>
    <row r="6" spans="1:18" x14ac:dyDescent="0.3">
      <c r="B6" s="102"/>
      <c r="C6" s="25"/>
      <c r="D6" s="26" t="s">
        <v>41</v>
      </c>
      <c r="E6" s="33"/>
      <c r="F6" s="27">
        <v>180</v>
      </c>
      <c r="G6" s="33"/>
      <c r="H6" s="33">
        <v>0</v>
      </c>
      <c r="I6" s="28">
        <v>180</v>
      </c>
      <c r="J6" s="34"/>
      <c r="K6" s="34"/>
      <c r="L6" s="34">
        <v>180</v>
      </c>
      <c r="M6" s="34"/>
      <c r="N6" s="34"/>
      <c r="O6" s="34"/>
      <c r="P6" s="34">
        <v>180</v>
      </c>
      <c r="Q6" s="27"/>
      <c r="R6" s="35">
        <f t="shared" ref="R6:R38" si="0">SUM(E6:P6)</f>
        <v>720</v>
      </c>
    </row>
    <row r="7" spans="1:18" x14ac:dyDescent="0.3">
      <c r="B7" s="102"/>
      <c r="C7" s="25"/>
      <c r="D7" s="26" t="s">
        <v>42</v>
      </c>
      <c r="E7" s="33"/>
      <c r="F7" s="36">
        <f>35+35+35+35+35</f>
        <v>175</v>
      </c>
      <c r="G7" s="36"/>
      <c r="H7" s="36">
        <f>35+35+35+35</f>
        <v>140</v>
      </c>
      <c r="I7" s="37">
        <f>35+35</f>
        <v>70</v>
      </c>
      <c r="J7" s="38">
        <f>35+35+35+35+35</f>
        <v>175</v>
      </c>
      <c r="K7" s="38"/>
      <c r="L7" s="36">
        <f>35+35+35+35</f>
        <v>140</v>
      </c>
      <c r="M7" s="36">
        <v>35</v>
      </c>
      <c r="N7" s="36">
        <f>35+35+35+35+35</f>
        <v>175</v>
      </c>
      <c r="O7" s="36">
        <f>35+35</f>
        <v>70</v>
      </c>
      <c r="P7" s="36"/>
      <c r="Q7" s="27"/>
      <c r="R7" s="35">
        <f t="shared" si="0"/>
        <v>980</v>
      </c>
    </row>
    <row r="8" spans="1:18" x14ac:dyDescent="0.3">
      <c r="B8" s="102"/>
      <c r="C8" s="25"/>
      <c r="D8" s="26" t="s">
        <v>43</v>
      </c>
      <c r="E8" s="33"/>
      <c r="F8" s="36"/>
      <c r="G8" s="36"/>
      <c r="H8" s="36"/>
      <c r="I8" s="39"/>
      <c r="J8" s="40">
        <f>105+84</f>
        <v>189</v>
      </c>
      <c r="K8" s="34"/>
      <c r="L8" s="33">
        <f>84+42</f>
        <v>126</v>
      </c>
      <c r="M8" s="33"/>
      <c r="N8" s="33"/>
      <c r="O8" s="33">
        <v>84</v>
      </c>
      <c r="P8" s="33">
        <v>220</v>
      </c>
      <c r="Q8" s="33"/>
      <c r="R8" s="35">
        <f t="shared" si="0"/>
        <v>619</v>
      </c>
    </row>
    <row r="9" spans="1:18" x14ac:dyDescent="0.3">
      <c r="B9" s="102"/>
      <c r="C9" s="25"/>
      <c r="D9" s="26" t="s">
        <v>44</v>
      </c>
      <c r="E9" s="33"/>
      <c r="F9" s="36"/>
      <c r="G9" s="36"/>
      <c r="H9" s="36">
        <v>45</v>
      </c>
      <c r="I9" s="39">
        <v>68</v>
      </c>
      <c r="J9" s="34"/>
      <c r="K9" s="34"/>
      <c r="L9" s="33"/>
      <c r="M9" s="33"/>
      <c r="N9" s="33"/>
      <c r="O9" s="33"/>
      <c r="P9" s="33"/>
      <c r="Q9" s="33"/>
      <c r="R9" s="35">
        <f t="shared" si="0"/>
        <v>113</v>
      </c>
    </row>
    <row r="10" spans="1:18" x14ac:dyDescent="0.3">
      <c r="B10" s="102"/>
      <c r="C10" s="25"/>
      <c r="D10" s="26" t="s">
        <v>45</v>
      </c>
      <c r="E10" s="33"/>
      <c r="F10" s="36"/>
      <c r="G10" s="36"/>
      <c r="H10" s="36"/>
      <c r="I10" s="39"/>
      <c r="J10" s="34"/>
      <c r="K10" s="34"/>
      <c r="L10" s="33">
        <f>175+153.7+22</f>
        <v>350.7</v>
      </c>
      <c r="M10" s="33"/>
      <c r="N10" s="33"/>
      <c r="O10" s="33"/>
      <c r="P10" s="33"/>
      <c r="Q10" s="33"/>
      <c r="R10" s="35">
        <f t="shared" si="0"/>
        <v>350.7</v>
      </c>
    </row>
    <row r="11" spans="1:18" x14ac:dyDescent="0.3">
      <c r="B11" s="102"/>
      <c r="C11" s="25"/>
      <c r="D11" s="26" t="s">
        <v>19</v>
      </c>
      <c r="E11" s="33"/>
      <c r="F11" s="36"/>
      <c r="G11" s="36"/>
      <c r="H11" s="36"/>
      <c r="I11" s="39"/>
      <c r="J11" s="34"/>
      <c r="K11" s="34"/>
      <c r="L11" s="33">
        <v>365</v>
      </c>
      <c r="M11" s="33"/>
      <c r="N11" s="33"/>
      <c r="O11" s="33">
        <v>365</v>
      </c>
      <c r="P11" s="33"/>
      <c r="Q11" s="33"/>
      <c r="R11" s="35">
        <f t="shared" si="0"/>
        <v>730</v>
      </c>
    </row>
    <row r="12" spans="1:18" x14ac:dyDescent="0.3">
      <c r="B12" s="102"/>
      <c r="C12" s="25"/>
      <c r="D12" s="26" t="s">
        <v>46</v>
      </c>
      <c r="E12" s="33"/>
      <c r="F12" s="36">
        <f>55+55</f>
        <v>110</v>
      </c>
      <c r="G12" s="36"/>
      <c r="H12" s="36"/>
      <c r="I12" s="39">
        <f>55+8</f>
        <v>63</v>
      </c>
      <c r="J12" s="40">
        <f>55+55+55+28</f>
        <v>193</v>
      </c>
      <c r="K12" s="34"/>
      <c r="L12" s="33">
        <f>55+10+55+55</f>
        <v>175</v>
      </c>
      <c r="M12" s="33"/>
      <c r="N12" s="33"/>
      <c r="O12" s="33"/>
      <c r="P12" s="33"/>
      <c r="Q12" s="33"/>
      <c r="R12" s="41">
        <f t="shared" si="0"/>
        <v>541</v>
      </c>
    </row>
    <row r="13" spans="1:18" x14ac:dyDescent="0.3">
      <c r="B13" s="102"/>
      <c r="C13" s="25"/>
      <c r="D13" s="26" t="s">
        <v>18</v>
      </c>
      <c r="E13" s="33"/>
      <c r="F13" s="36">
        <f>16+13+16+24+29+24+32+40+24+16+8+8+8+8+29+13+48</f>
        <v>356</v>
      </c>
      <c r="G13" s="36"/>
      <c r="H13" s="36">
        <f>16+8+24+16+16+8+8+16+24+24+32+64+29+40+8+40+16+120</f>
        <v>509</v>
      </c>
      <c r="I13" s="39">
        <f>24+16+8+16</f>
        <v>64</v>
      </c>
      <c r="J13" s="34"/>
      <c r="L13" s="33"/>
      <c r="M13" s="33"/>
      <c r="N13" s="33"/>
      <c r="O13" s="33"/>
      <c r="P13" s="33"/>
      <c r="Q13" s="33"/>
      <c r="R13" s="41">
        <f t="shared" si="0"/>
        <v>929</v>
      </c>
    </row>
    <row r="14" spans="1:18" x14ac:dyDescent="0.3">
      <c r="B14" s="102"/>
      <c r="C14" s="25"/>
      <c r="D14" s="26" t="s">
        <v>9</v>
      </c>
      <c r="E14" s="33"/>
      <c r="F14" s="36">
        <f>104.75+106.75+187.75</f>
        <v>399.25</v>
      </c>
      <c r="G14" s="36"/>
      <c r="H14" s="36"/>
      <c r="I14" s="39"/>
      <c r="J14" s="33">
        <f>273.25+63.25+16+50.75+54.5</f>
        <v>457.75</v>
      </c>
      <c r="K14" s="33"/>
      <c r="L14" s="33">
        <v>10</v>
      </c>
      <c r="M14" s="33"/>
      <c r="N14" s="33">
        <f>60+224.5+12+97.75+40.5+202+31.5</f>
        <v>668.25</v>
      </c>
      <c r="O14" s="33">
        <v>110.25</v>
      </c>
      <c r="P14" s="33">
        <v>131.25</v>
      </c>
      <c r="Q14" s="33"/>
      <c r="R14" s="41">
        <f t="shared" si="0"/>
        <v>1776.75</v>
      </c>
    </row>
    <row r="15" spans="1:18" x14ac:dyDescent="0.3">
      <c r="B15" s="102"/>
      <c r="C15" s="25"/>
      <c r="D15" s="26" t="s">
        <v>47</v>
      </c>
      <c r="E15" s="33"/>
      <c r="F15" s="36"/>
      <c r="G15" s="36"/>
      <c r="H15" s="36"/>
      <c r="I15" s="39">
        <v>46</v>
      </c>
      <c r="J15" s="33">
        <v>27</v>
      </c>
      <c r="K15" s="33"/>
      <c r="L15" s="33">
        <v>19.5</v>
      </c>
      <c r="M15" s="33"/>
      <c r="N15" s="33">
        <v>16.649999999999999</v>
      </c>
      <c r="O15" s="33"/>
      <c r="P15" s="33">
        <v>17.5</v>
      </c>
      <c r="Q15" s="33"/>
      <c r="R15" s="41">
        <f t="shared" si="0"/>
        <v>126.65</v>
      </c>
    </row>
    <row r="16" spans="1:18" x14ac:dyDescent="0.3">
      <c r="B16" s="102"/>
      <c r="C16" s="25"/>
      <c r="D16" s="26" t="s">
        <v>48</v>
      </c>
      <c r="E16" s="42"/>
      <c r="F16" s="42"/>
      <c r="G16" s="42"/>
      <c r="H16" s="43"/>
      <c r="I16" s="42"/>
      <c r="J16" s="42"/>
      <c r="K16" s="42"/>
      <c r="L16" s="42"/>
      <c r="M16" s="42"/>
      <c r="N16" s="42"/>
      <c r="O16" s="42"/>
      <c r="P16" s="42">
        <v>6.78</v>
      </c>
      <c r="Q16" s="44"/>
      <c r="R16" s="45"/>
    </row>
    <row r="17" spans="1:18" x14ac:dyDescent="0.3">
      <c r="A17" s="32"/>
      <c r="B17" s="102"/>
      <c r="C17" s="25"/>
      <c r="D17" s="26" t="s">
        <v>16</v>
      </c>
      <c r="E17" s="46">
        <f t="shared" ref="E17:P17" si="1">SUM(E5:E16)</f>
        <v>0</v>
      </c>
      <c r="F17" s="46">
        <f t="shared" si="1"/>
        <v>1586.25</v>
      </c>
      <c r="G17" s="46">
        <f t="shared" si="1"/>
        <v>0</v>
      </c>
      <c r="H17" s="46">
        <f t="shared" si="1"/>
        <v>694</v>
      </c>
      <c r="I17" s="46">
        <f t="shared" si="1"/>
        <v>755</v>
      </c>
      <c r="J17" s="46">
        <f t="shared" si="1"/>
        <v>1206.75</v>
      </c>
      <c r="K17" s="46">
        <f t="shared" si="1"/>
        <v>0</v>
      </c>
      <c r="L17" s="46">
        <f t="shared" si="1"/>
        <v>1366.2</v>
      </c>
      <c r="M17" s="46">
        <f t="shared" si="1"/>
        <v>35</v>
      </c>
      <c r="N17" s="46">
        <f t="shared" si="1"/>
        <v>1309.9000000000001</v>
      </c>
      <c r="O17" s="46">
        <f t="shared" si="1"/>
        <v>629.25</v>
      </c>
      <c r="P17" s="46">
        <f t="shared" si="1"/>
        <v>585.53</v>
      </c>
      <c r="Q17" s="47"/>
      <c r="R17" s="48">
        <f t="shared" si="0"/>
        <v>8167.88</v>
      </c>
    </row>
    <row r="18" spans="1:18" x14ac:dyDescent="0.3">
      <c r="B18" s="102" t="s">
        <v>49</v>
      </c>
      <c r="C18" s="25"/>
      <c r="D18" s="26"/>
      <c r="E18" s="49"/>
      <c r="F18" s="49"/>
      <c r="G18" s="49"/>
      <c r="H18" s="49"/>
      <c r="I18" s="50"/>
      <c r="J18" s="51"/>
      <c r="K18" s="52"/>
      <c r="L18" s="49"/>
      <c r="M18" s="49"/>
      <c r="N18" s="49"/>
      <c r="O18" s="49"/>
      <c r="P18" s="49"/>
      <c r="Q18" s="16"/>
      <c r="R18" s="53"/>
    </row>
    <row r="19" spans="1:18" x14ac:dyDescent="0.3">
      <c r="B19" s="102"/>
      <c r="C19" s="25"/>
      <c r="D19" s="26" t="s">
        <v>50</v>
      </c>
      <c r="E19" s="33">
        <v>250</v>
      </c>
      <c r="F19" s="33"/>
      <c r="G19" s="33"/>
      <c r="H19" s="33">
        <v>250</v>
      </c>
      <c r="I19" s="33"/>
      <c r="J19" s="33"/>
      <c r="K19" s="34">
        <v>250</v>
      </c>
      <c r="L19" s="33"/>
      <c r="M19" s="33"/>
      <c r="N19" s="33">
        <v>250</v>
      </c>
      <c r="O19" s="33"/>
      <c r="P19" s="33"/>
      <c r="Q19" s="33"/>
      <c r="R19" s="54">
        <f t="shared" si="0"/>
        <v>1000</v>
      </c>
    </row>
    <row r="20" spans="1:18" x14ac:dyDescent="0.3">
      <c r="A20">
        <v>7700</v>
      </c>
      <c r="B20" s="102"/>
      <c r="C20" s="25"/>
      <c r="D20" s="26" t="s">
        <v>51</v>
      </c>
      <c r="E20" s="33"/>
      <c r="F20" s="33">
        <v>42</v>
      </c>
      <c r="G20" s="33">
        <v>42</v>
      </c>
      <c r="H20" s="33">
        <v>42</v>
      </c>
      <c r="I20" s="33">
        <v>33</v>
      </c>
      <c r="J20" s="33">
        <v>33</v>
      </c>
      <c r="K20" s="34"/>
      <c r="L20" s="33">
        <v>33</v>
      </c>
      <c r="M20" s="33">
        <v>33</v>
      </c>
      <c r="N20" s="33">
        <v>33</v>
      </c>
      <c r="O20" s="33">
        <v>50</v>
      </c>
      <c r="P20" s="33">
        <v>50</v>
      </c>
      <c r="Q20" s="33"/>
      <c r="R20" s="54">
        <f t="shared" si="0"/>
        <v>391</v>
      </c>
    </row>
    <row r="21" spans="1:18" x14ac:dyDescent="0.3">
      <c r="A21">
        <v>7701</v>
      </c>
      <c r="B21" s="102"/>
      <c r="C21" s="25"/>
      <c r="D21" s="55" t="s">
        <v>52</v>
      </c>
      <c r="E21" s="33"/>
      <c r="F21" s="33"/>
      <c r="G21" s="33"/>
      <c r="H21" s="33">
        <v>94.86</v>
      </c>
      <c r="I21" s="39"/>
      <c r="J21" s="33"/>
      <c r="K21" s="34">
        <v>77.38</v>
      </c>
      <c r="L21" s="33"/>
      <c r="M21" s="33"/>
      <c r="N21" s="33">
        <v>73.900000000000006</v>
      </c>
      <c r="O21" s="33"/>
      <c r="P21" s="33"/>
      <c r="Q21" s="33"/>
      <c r="R21" s="54">
        <f t="shared" si="0"/>
        <v>246.14000000000001</v>
      </c>
    </row>
    <row r="22" spans="1:18" x14ac:dyDescent="0.3">
      <c r="B22" s="102"/>
      <c r="C22" s="25"/>
      <c r="D22" s="55" t="s">
        <v>53</v>
      </c>
      <c r="E22" s="33"/>
      <c r="F22" s="33"/>
      <c r="G22" s="33"/>
      <c r="H22" s="33"/>
      <c r="I22" s="39"/>
      <c r="J22" s="44"/>
      <c r="K22" s="34"/>
      <c r="L22" s="33"/>
      <c r="M22" s="33"/>
      <c r="N22" s="33"/>
      <c r="O22" s="33"/>
      <c r="P22" s="33"/>
      <c r="Q22" s="33"/>
      <c r="R22" s="54">
        <f t="shared" si="0"/>
        <v>0</v>
      </c>
    </row>
    <row r="23" spans="1:18" x14ac:dyDescent="0.3">
      <c r="B23" s="102"/>
      <c r="C23" s="25"/>
      <c r="D23" s="26" t="s">
        <v>18</v>
      </c>
      <c r="E23" s="33"/>
      <c r="F23" s="33"/>
      <c r="G23" s="33">
        <v>927.81</v>
      </c>
      <c r="H23" s="33"/>
      <c r="I23" s="39"/>
      <c r="J23" s="44"/>
      <c r="K23" s="34"/>
      <c r="L23" s="33"/>
      <c r="M23" s="33"/>
      <c r="N23" s="33"/>
      <c r="O23" s="33"/>
      <c r="P23" s="33"/>
      <c r="Q23" s="33"/>
      <c r="R23" s="54">
        <f t="shared" si="0"/>
        <v>927.81</v>
      </c>
    </row>
    <row r="24" spans="1:18" x14ac:dyDescent="0.3">
      <c r="B24" s="102"/>
      <c r="C24" s="25"/>
      <c r="D24" s="26" t="s">
        <v>45</v>
      </c>
      <c r="E24" s="33"/>
      <c r="F24" s="33"/>
      <c r="G24" s="33"/>
      <c r="H24" s="33"/>
      <c r="I24" s="39"/>
      <c r="J24" s="44"/>
      <c r="K24" s="34"/>
      <c r="L24" s="33"/>
      <c r="M24" s="33">
        <f>30.12+69.98</f>
        <v>100.10000000000001</v>
      </c>
      <c r="N24" s="33"/>
      <c r="O24" s="33"/>
      <c r="P24" s="33"/>
      <c r="Q24" s="33"/>
      <c r="R24" s="54">
        <f t="shared" si="0"/>
        <v>100.10000000000001</v>
      </c>
    </row>
    <row r="25" spans="1:18" x14ac:dyDescent="0.3">
      <c r="A25" s="56"/>
      <c r="B25" s="102"/>
      <c r="C25" s="56"/>
      <c r="D25" s="57" t="s">
        <v>43</v>
      </c>
      <c r="E25" s="33"/>
      <c r="F25" s="33"/>
      <c r="G25" s="33"/>
      <c r="H25" s="33"/>
      <c r="I25" s="58"/>
      <c r="J25" s="59"/>
      <c r="K25" s="60"/>
      <c r="L25" s="61"/>
      <c r="M25" s="61"/>
      <c r="N25" s="61"/>
      <c r="O25" s="61"/>
      <c r="P25" s="61"/>
      <c r="Q25" s="16"/>
      <c r="R25" s="54">
        <f t="shared" si="0"/>
        <v>0</v>
      </c>
    </row>
    <row r="26" spans="1:18" x14ac:dyDescent="0.3">
      <c r="B26" s="102"/>
      <c r="C26" s="25"/>
      <c r="D26" s="55" t="s">
        <v>54</v>
      </c>
      <c r="E26" s="33"/>
      <c r="F26" s="33"/>
      <c r="G26" s="33">
        <v>611.54999999999995</v>
      </c>
      <c r="H26" s="33"/>
      <c r="I26" s="62"/>
      <c r="J26" s="42"/>
      <c r="K26" s="34"/>
      <c r="L26" s="33"/>
      <c r="M26" s="33"/>
      <c r="N26" s="33"/>
      <c r="O26" s="33"/>
      <c r="P26" s="33"/>
      <c r="Q26" s="33"/>
      <c r="R26" s="54">
        <f t="shared" si="0"/>
        <v>611.54999999999995</v>
      </c>
    </row>
    <row r="27" spans="1:18" x14ac:dyDescent="0.3">
      <c r="B27" s="102"/>
      <c r="C27" s="25"/>
      <c r="D27" s="55" t="s">
        <v>55</v>
      </c>
      <c r="E27" s="33"/>
      <c r="F27" s="33"/>
      <c r="G27" s="33"/>
      <c r="H27" s="33"/>
      <c r="I27" s="39"/>
      <c r="J27" s="63"/>
      <c r="K27" s="34"/>
      <c r="L27" s="33"/>
      <c r="M27" s="33"/>
      <c r="N27" s="33"/>
      <c r="O27" s="33"/>
      <c r="P27" s="33"/>
      <c r="Q27" s="33"/>
      <c r="R27" s="54">
        <f t="shared" si="0"/>
        <v>0</v>
      </c>
    </row>
    <row r="28" spans="1:18" x14ac:dyDescent="0.3">
      <c r="B28" s="102"/>
      <c r="C28" s="25"/>
      <c r="D28" s="26" t="s">
        <v>56</v>
      </c>
      <c r="E28" s="33"/>
      <c r="F28" s="33"/>
      <c r="G28" s="33">
        <v>62.85</v>
      </c>
      <c r="H28" s="33"/>
      <c r="I28" s="39"/>
      <c r="J28" s="33"/>
      <c r="K28" s="34"/>
      <c r="L28" s="33"/>
      <c r="M28" s="33"/>
      <c r="N28" s="64"/>
      <c r="O28" s="33"/>
      <c r="P28" s="33"/>
      <c r="Q28" s="33"/>
      <c r="R28" s="54">
        <f t="shared" si="0"/>
        <v>62.85</v>
      </c>
    </row>
    <row r="29" spans="1:18" x14ac:dyDescent="0.3">
      <c r="B29" s="102"/>
      <c r="C29" s="25"/>
      <c r="D29" s="26" t="s">
        <v>57</v>
      </c>
      <c r="E29" s="33"/>
      <c r="F29" s="33"/>
      <c r="G29" s="33"/>
      <c r="H29" s="33">
        <v>469.5</v>
      </c>
      <c r="I29" s="39"/>
      <c r="J29" s="33"/>
      <c r="K29" s="34"/>
      <c r="L29" s="33"/>
      <c r="M29" s="33"/>
      <c r="N29" s="33"/>
      <c r="O29" s="33"/>
      <c r="P29" s="33"/>
      <c r="Q29" s="33"/>
      <c r="R29" s="54">
        <f t="shared" si="0"/>
        <v>469.5</v>
      </c>
    </row>
    <row r="30" spans="1:18" x14ac:dyDescent="0.3">
      <c r="B30" s="102"/>
      <c r="C30" s="25"/>
      <c r="D30" s="26" t="s">
        <v>58</v>
      </c>
      <c r="E30" s="33"/>
      <c r="F30" s="33">
        <v>416.15</v>
      </c>
      <c r="G30" s="33"/>
      <c r="H30" s="33"/>
      <c r="I30" s="39"/>
      <c r="J30" s="63"/>
      <c r="K30" s="34"/>
      <c r="L30" s="33">
        <f>200.9+168.1</f>
        <v>369</v>
      </c>
      <c r="M30" s="33"/>
      <c r="N30" s="33">
        <v>168.1</v>
      </c>
      <c r="O30" s="33"/>
      <c r="P30" s="33"/>
      <c r="Q30" s="33"/>
      <c r="R30" s="54">
        <f t="shared" si="0"/>
        <v>953.25</v>
      </c>
    </row>
    <row r="31" spans="1:18" x14ac:dyDescent="0.3">
      <c r="B31" s="102"/>
      <c r="C31" s="25"/>
      <c r="D31" s="26" t="s">
        <v>22</v>
      </c>
      <c r="E31" s="33"/>
      <c r="F31" s="33"/>
      <c r="G31" s="33"/>
      <c r="H31" s="33"/>
      <c r="I31" s="39"/>
      <c r="J31" s="33"/>
      <c r="K31" s="34"/>
      <c r="L31" s="33">
        <v>150</v>
      </c>
      <c r="M31" s="33"/>
      <c r="N31" s="33"/>
      <c r="O31" s="33"/>
      <c r="P31" s="33"/>
      <c r="Q31" s="33"/>
      <c r="R31" s="54">
        <f t="shared" si="0"/>
        <v>150</v>
      </c>
    </row>
    <row r="32" spans="1:18" x14ac:dyDescent="0.3">
      <c r="B32" s="102"/>
      <c r="C32" s="25"/>
      <c r="D32" s="26" t="s">
        <v>59</v>
      </c>
      <c r="E32" s="33"/>
      <c r="F32" s="33"/>
      <c r="G32" s="33"/>
      <c r="H32" s="33"/>
      <c r="I32" s="39"/>
      <c r="J32" s="44"/>
      <c r="K32" s="34"/>
      <c r="L32" s="33">
        <v>19.75</v>
      </c>
      <c r="M32" s="33"/>
      <c r="N32" s="33"/>
      <c r="O32" s="33"/>
      <c r="P32" s="33"/>
      <c r="Q32" s="33"/>
      <c r="R32" s="54">
        <f t="shared" si="0"/>
        <v>19.75</v>
      </c>
    </row>
    <row r="33" spans="1:20" x14ac:dyDescent="0.3">
      <c r="B33" s="102"/>
      <c r="C33" s="25"/>
      <c r="D33" s="26" t="s">
        <v>60</v>
      </c>
      <c r="E33" s="33"/>
      <c r="F33" s="33"/>
      <c r="G33" s="33"/>
      <c r="H33" s="33">
        <v>25</v>
      </c>
      <c r="I33" s="39"/>
      <c r="J33" s="44"/>
      <c r="K33" s="34"/>
      <c r="L33" s="33"/>
      <c r="M33" s="33"/>
      <c r="N33" s="33">
        <v>91.7</v>
      </c>
      <c r="O33" s="33"/>
      <c r="P33" s="33"/>
      <c r="Q33" s="33"/>
      <c r="R33" s="54">
        <f t="shared" si="0"/>
        <v>116.7</v>
      </c>
    </row>
    <row r="34" spans="1:20" x14ac:dyDescent="0.3">
      <c r="B34" s="102"/>
      <c r="C34" s="25"/>
      <c r="D34" s="26" t="s">
        <v>61</v>
      </c>
      <c r="E34" s="33">
        <v>13.68</v>
      </c>
      <c r="F34" s="33"/>
      <c r="G34" s="33">
        <v>13.68</v>
      </c>
      <c r="H34" s="33">
        <v>13.68</v>
      </c>
      <c r="I34" s="39">
        <v>13.68</v>
      </c>
      <c r="J34" s="44">
        <v>13.68</v>
      </c>
      <c r="K34" s="34">
        <v>13.68</v>
      </c>
      <c r="L34" s="33">
        <v>13.68</v>
      </c>
      <c r="M34" s="33">
        <v>13.68</v>
      </c>
      <c r="N34" s="33"/>
      <c r="O34" s="33"/>
      <c r="P34" s="33"/>
      <c r="Q34" s="33"/>
      <c r="R34" s="54">
        <f t="shared" si="0"/>
        <v>109.44000000000003</v>
      </c>
    </row>
    <row r="35" spans="1:20" x14ac:dyDescent="0.3">
      <c r="B35" s="102"/>
      <c r="C35" s="25"/>
      <c r="D35" s="26" t="s">
        <v>62</v>
      </c>
      <c r="E35" s="33"/>
      <c r="F35" s="33"/>
      <c r="G35" s="33"/>
      <c r="H35" s="33"/>
      <c r="I35" s="39"/>
      <c r="J35" s="44"/>
      <c r="K35" s="34"/>
      <c r="L35" s="33">
        <v>69.989999999999995</v>
      </c>
      <c r="M35" s="33">
        <v>250</v>
      </c>
      <c r="N35" s="33"/>
      <c r="O35" s="33"/>
      <c r="P35" s="33"/>
      <c r="Q35" s="33"/>
      <c r="R35" s="54">
        <f t="shared" si="0"/>
        <v>319.99</v>
      </c>
    </row>
    <row r="36" spans="1:20" ht="15.6" x14ac:dyDescent="0.3">
      <c r="B36" s="102"/>
      <c r="C36" s="25"/>
      <c r="D36" s="26" t="s">
        <v>63</v>
      </c>
      <c r="E36" s="65">
        <f t="shared" ref="E36:P36" si="2">SUM(E19:E35)</f>
        <v>263.68</v>
      </c>
      <c r="F36" s="65">
        <f t="shared" si="2"/>
        <v>458.15</v>
      </c>
      <c r="G36" s="65">
        <f t="shared" si="2"/>
        <v>1657.8899999999999</v>
      </c>
      <c r="H36" s="65">
        <f t="shared" si="2"/>
        <v>895.04</v>
      </c>
      <c r="I36" s="65">
        <f t="shared" si="2"/>
        <v>46.68</v>
      </c>
      <c r="J36" s="65">
        <f t="shared" si="2"/>
        <v>46.68</v>
      </c>
      <c r="K36" s="65">
        <f t="shared" si="2"/>
        <v>341.06</v>
      </c>
      <c r="L36" s="65">
        <f t="shared" si="2"/>
        <v>655.42</v>
      </c>
      <c r="M36" s="65">
        <f t="shared" si="2"/>
        <v>396.78000000000003</v>
      </c>
      <c r="N36" s="65">
        <f t="shared" si="2"/>
        <v>616.70000000000005</v>
      </c>
      <c r="O36" s="65">
        <f t="shared" si="2"/>
        <v>50</v>
      </c>
      <c r="P36" s="65">
        <f t="shared" si="2"/>
        <v>50</v>
      </c>
      <c r="Q36" s="16"/>
      <c r="R36" s="66">
        <f t="shared" si="0"/>
        <v>5478.079999999999</v>
      </c>
      <c r="T36" s="67"/>
    </row>
    <row r="37" spans="1:20" x14ac:dyDescent="0.3">
      <c r="B37" s="25"/>
      <c r="C37" s="25"/>
      <c r="D37" s="26"/>
      <c r="E37" s="33"/>
      <c r="F37" s="33"/>
      <c r="G37" s="33"/>
      <c r="H37" s="33"/>
      <c r="I37" s="39"/>
      <c r="J37" s="44"/>
      <c r="K37" s="34"/>
      <c r="L37" s="33"/>
      <c r="M37" s="33"/>
      <c r="N37" s="33"/>
      <c r="O37" s="33"/>
      <c r="P37" s="33"/>
      <c r="Q37" s="16"/>
      <c r="R37" s="41"/>
    </row>
    <row r="38" spans="1:20" ht="15" thickBot="1" x14ac:dyDescent="0.35">
      <c r="A38" s="68"/>
      <c r="B38" s="69"/>
      <c r="C38" s="69"/>
      <c r="D38" s="68" t="s">
        <v>64</v>
      </c>
      <c r="E38" s="70">
        <f t="shared" ref="E38:P38" si="3">E17-E36</f>
        <v>-263.68</v>
      </c>
      <c r="F38" s="70">
        <f t="shared" si="3"/>
        <v>1128.0999999999999</v>
      </c>
      <c r="G38" s="70">
        <f t="shared" si="3"/>
        <v>-1657.8899999999999</v>
      </c>
      <c r="H38" s="70">
        <f t="shared" si="3"/>
        <v>-201.03999999999996</v>
      </c>
      <c r="I38" s="70">
        <f t="shared" si="3"/>
        <v>708.32</v>
      </c>
      <c r="J38" s="70">
        <f t="shared" si="3"/>
        <v>1160.07</v>
      </c>
      <c r="K38" s="70">
        <f t="shared" si="3"/>
        <v>-341.06</v>
      </c>
      <c r="L38" s="70">
        <f t="shared" si="3"/>
        <v>710.78000000000009</v>
      </c>
      <c r="M38" s="70">
        <f t="shared" si="3"/>
        <v>-361.78000000000003</v>
      </c>
      <c r="N38" s="70">
        <f t="shared" si="3"/>
        <v>693.2</v>
      </c>
      <c r="O38" s="70">
        <f t="shared" si="3"/>
        <v>579.25</v>
      </c>
      <c r="P38" s="70">
        <f t="shared" si="3"/>
        <v>535.53</v>
      </c>
      <c r="Q38" s="71"/>
      <c r="R38" s="72">
        <f t="shared" si="0"/>
        <v>2689.8</v>
      </c>
    </row>
    <row r="39" spans="1:20" ht="15" thickTop="1" x14ac:dyDescent="0.3">
      <c r="B39" s="25"/>
      <c r="C39" s="25"/>
      <c r="D39" s="26"/>
      <c r="E39" s="49"/>
      <c r="F39" s="49"/>
      <c r="G39" s="49"/>
      <c r="H39" s="49"/>
      <c r="I39" s="50"/>
      <c r="J39" s="73"/>
      <c r="K39" s="52"/>
      <c r="L39" s="49"/>
      <c r="M39" s="49"/>
      <c r="N39" s="49"/>
      <c r="O39" s="49"/>
      <c r="P39" s="49"/>
      <c r="Q39" s="16"/>
      <c r="R39" s="49"/>
    </row>
    <row r="40" spans="1:20" x14ac:dyDescent="0.3">
      <c r="B40" s="103"/>
      <c r="D40" s="26" t="s">
        <v>65</v>
      </c>
      <c r="E40" s="16"/>
      <c r="F40" s="16"/>
      <c r="G40" s="16"/>
      <c r="H40" s="16"/>
      <c r="I40" s="17"/>
      <c r="J40" s="16"/>
      <c r="K40" s="74"/>
      <c r="L40" s="16"/>
      <c r="M40" s="16"/>
      <c r="N40" s="16"/>
      <c r="O40" s="16"/>
      <c r="P40" s="16"/>
      <c r="Q40" s="16"/>
      <c r="R40" s="75"/>
    </row>
    <row r="41" spans="1:20" x14ac:dyDescent="0.3">
      <c r="B41" s="103"/>
      <c r="D41" s="76" t="s">
        <v>66</v>
      </c>
      <c r="E41" s="27"/>
      <c r="F41" s="27"/>
      <c r="G41" s="27"/>
      <c r="H41" s="27"/>
      <c r="I41" s="28"/>
      <c r="J41" s="27"/>
      <c r="K41" s="30"/>
      <c r="L41" s="27"/>
      <c r="M41" s="27"/>
      <c r="N41" s="27"/>
      <c r="O41" s="27"/>
      <c r="P41" s="27"/>
      <c r="Q41" s="27"/>
      <c r="R41" s="77">
        <v>4963.51</v>
      </c>
    </row>
    <row r="42" spans="1:20" x14ac:dyDescent="0.3">
      <c r="B42" s="103"/>
      <c r="D42" s="76" t="s">
        <v>67</v>
      </c>
      <c r="E42" s="16"/>
      <c r="F42" s="16"/>
      <c r="G42" s="78"/>
      <c r="H42" s="78"/>
      <c r="I42" s="79"/>
      <c r="J42" s="80"/>
      <c r="K42" s="81"/>
      <c r="L42" s="78"/>
      <c r="M42" s="78"/>
      <c r="N42" s="78"/>
      <c r="O42" s="78"/>
      <c r="P42" s="78"/>
      <c r="Q42" s="78"/>
      <c r="R42" s="77">
        <v>5833.3</v>
      </c>
    </row>
    <row r="43" spans="1:20" ht="15" thickBot="1" x14ac:dyDescent="0.35">
      <c r="B43" s="103"/>
      <c r="D43" s="26" t="s">
        <v>68</v>
      </c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3"/>
      <c r="R43" s="77">
        <f>SUM(R41:R42)</f>
        <v>10796.810000000001</v>
      </c>
    </row>
    <row r="44" spans="1:20" ht="15" thickTop="1" x14ac:dyDescent="0.3">
      <c r="B44" s="103"/>
      <c r="D44" s="26"/>
      <c r="E44" s="49"/>
      <c r="F44" s="49"/>
      <c r="G44" s="49"/>
      <c r="H44" s="49"/>
      <c r="I44" s="50"/>
      <c r="J44" s="84"/>
      <c r="K44" s="52"/>
      <c r="L44" s="49"/>
      <c r="M44" s="49"/>
      <c r="N44" s="49"/>
      <c r="O44" s="49"/>
      <c r="P44" s="49"/>
      <c r="Q44" s="85"/>
      <c r="R44" s="75"/>
    </row>
    <row r="45" spans="1:20" x14ac:dyDescent="0.3">
      <c r="D45" s="2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86"/>
    </row>
    <row r="46" spans="1:20" x14ac:dyDescent="0.3">
      <c r="D46" s="2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86"/>
    </row>
    <row r="47" spans="1:20" x14ac:dyDescent="0.3">
      <c r="D47" s="2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86"/>
    </row>
    <row r="48" spans="1:20" x14ac:dyDescent="0.3">
      <c r="D48" s="26"/>
      <c r="E48" s="56"/>
      <c r="F48" s="56"/>
    </row>
    <row r="49" spans="4:6" x14ac:dyDescent="0.3">
      <c r="D49" s="26"/>
      <c r="E49" s="56"/>
      <c r="F49" s="56"/>
    </row>
    <row r="50" spans="4:6" x14ac:dyDescent="0.3">
      <c r="D50" s="26"/>
    </row>
    <row r="51" spans="4:6" x14ac:dyDescent="0.3">
      <c r="D51" s="26"/>
    </row>
    <row r="52" spans="4:6" x14ac:dyDescent="0.3">
      <c r="D52" s="26"/>
    </row>
  </sheetData>
  <mergeCells count="4">
    <mergeCell ref="B1:D3"/>
    <mergeCell ref="B5:B17"/>
    <mergeCell ref="B18:B36"/>
    <mergeCell ref="B40:B44"/>
  </mergeCells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42C1CF068FC54183936D8943A09470" ma:contentTypeVersion="13" ma:contentTypeDescription="Create a new document." ma:contentTypeScope="" ma:versionID="6439370267a4d8f6a0aaf3ee6617dfe6">
  <xsd:schema xmlns:xsd="http://www.w3.org/2001/XMLSchema" xmlns:xs="http://www.w3.org/2001/XMLSchema" xmlns:p="http://schemas.microsoft.com/office/2006/metadata/properties" xmlns:ns2="97b6a06b-7f19-4e1b-a7d1-45b0d7a26823" xmlns:ns3="5d89e2ee-03ca-44d5-b0fb-d4751b9251e8" targetNamespace="http://schemas.microsoft.com/office/2006/metadata/properties" ma:root="true" ma:fieldsID="6397edf39084750b2394f5240952b82e" ns2:_="" ns3:_="">
    <xsd:import namespace="97b6a06b-7f19-4e1b-a7d1-45b0d7a26823"/>
    <xsd:import namespace="5d89e2ee-03ca-44d5-b0fb-d4751b9251e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6a06b-7f19-4e1b-a7d1-45b0d7a268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89e2ee-03ca-44d5-b0fb-d4751b9251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004250-7EC6-46B7-86D0-F5645114D01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399CE7F-976A-4EC1-856B-0E1FF007E9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b6a06b-7f19-4e1b-a7d1-45b0d7a26823"/>
    <ds:schemaRef ds:uri="5d89e2ee-03ca-44d5-b0fb-d4751b9251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701A6D-D130-412B-8A6E-D09B0AB242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Totals to Sep 20</vt:lpstr>
      <vt:lpstr>I&amp;E 2020-2021</vt:lpstr>
      <vt:lpstr>I&amp;E 2021-2022</vt:lpstr>
      <vt:lpstr>I&amp;E 2016 - 2017</vt:lpstr>
      <vt:lpstr>'I&amp;E 2016 - 2017'!Print_Area</vt:lpstr>
      <vt:lpstr>'I&amp;E 2020-2021'!Print_Area</vt:lpstr>
      <vt:lpstr>'I&amp;E 2021-2022'!Print_Area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Linton</dc:creator>
  <cp:lastModifiedBy>danny canning</cp:lastModifiedBy>
  <cp:lastPrinted>2018-11-16T11:18:02Z</cp:lastPrinted>
  <dcterms:created xsi:type="dcterms:W3CDTF">2017-03-24T11:51:06Z</dcterms:created>
  <dcterms:modified xsi:type="dcterms:W3CDTF">2022-12-18T14:34:23Z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0x0101008142C1CF068FC54183936D8943A09470</vt:lpwstr>
  </property>
</Properties>
</file>